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ld_PC\Projekty\DMC\Akce 2021\ZP Most Znojmo - Okříšky\Po připomínkáchdruhé kolo\"/>
    </mc:Choice>
  </mc:AlternateContent>
  <xr:revisionPtr revIDLastSave="0" documentId="13_ncr:1_{2A0DB721-8678-4CD9-8E5E-1CB63151D2CA}" xr6:coauthVersionLast="47" xr6:coauthVersionMax="47" xr10:uidLastSave="{00000000-0000-0000-0000-000000000000}"/>
  <bookViews>
    <workbookView xWindow="-120" yWindow="-120" windowWidth="29040" windowHeight="17640" xr2:uid="{650CC992-AF60-4BD7-BEF9-CA4BAB60528C}"/>
  </bookViews>
  <sheets>
    <sheet name="VZOR 81" sheetId="1" r:id="rId1"/>
  </sheets>
  <externalReferences>
    <externalReference r:id="rId2"/>
  </externalReferences>
  <definedNames>
    <definedName name="_xlnm.Print_Area" localSheetId="0">'VZOR 81'!$A$2:$N$95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4" i="1" l="1"/>
  <c r="M93" i="1"/>
  <c r="L93" i="1"/>
  <c r="K93" i="1"/>
  <c r="J93" i="1"/>
  <c r="I93" i="1"/>
  <c r="H93" i="1"/>
  <c r="G93" i="1"/>
  <c r="F93" i="1"/>
  <c r="E93" i="1"/>
  <c r="N92" i="1"/>
  <c r="N91" i="1"/>
  <c r="M90" i="1"/>
  <c r="L90" i="1"/>
  <c r="K90" i="1"/>
  <c r="J90" i="1"/>
  <c r="I90" i="1"/>
  <c r="H90" i="1"/>
  <c r="G90" i="1"/>
  <c r="F90" i="1"/>
  <c r="E90" i="1"/>
  <c r="N89" i="1"/>
  <c r="N88" i="1"/>
  <c r="N87" i="1"/>
  <c r="N86" i="1"/>
  <c r="N85" i="1"/>
  <c r="N84" i="1"/>
  <c r="M83" i="1"/>
  <c r="L83" i="1"/>
  <c r="K83" i="1"/>
  <c r="J83" i="1"/>
  <c r="I83" i="1"/>
  <c r="H83" i="1"/>
  <c r="N83" i="1" s="1"/>
  <c r="G83" i="1"/>
  <c r="F83" i="1"/>
  <c r="E83" i="1"/>
  <c r="N82" i="1"/>
  <c r="N81" i="1"/>
  <c r="N80" i="1"/>
  <c r="M79" i="1"/>
  <c r="L79" i="1"/>
  <c r="K79" i="1"/>
  <c r="J79" i="1"/>
  <c r="I79" i="1"/>
  <c r="H79" i="1"/>
  <c r="N79" i="1" s="1"/>
  <c r="G79" i="1"/>
  <c r="F79" i="1"/>
  <c r="F95" i="1" s="1"/>
  <c r="F96" i="1" s="1"/>
  <c r="E79" i="1"/>
  <c r="N78" i="1"/>
  <c r="N77" i="1"/>
  <c r="N76" i="1"/>
  <c r="N74" i="1"/>
  <c r="N73" i="1"/>
  <c r="N71" i="1"/>
  <c r="M70" i="1"/>
  <c r="L70" i="1"/>
  <c r="K70" i="1"/>
  <c r="J70" i="1"/>
  <c r="I70" i="1"/>
  <c r="N70" i="1" s="1"/>
  <c r="H70" i="1"/>
  <c r="G70" i="1"/>
  <c r="F70" i="1"/>
  <c r="E70" i="1"/>
  <c r="N69" i="1"/>
  <c r="N68" i="1"/>
  <c r="N67" i="1"/>
  <c r="N66" i="1"/>
  <c r="M65" i="1"/>
  <c r="L65" i="1"/>
  <c r="K65" i="1"/>
  <c r="J65" i="1"/>
  <c r="I65" i="1"/>
  <c r="H65" i="1"/>
  <c r="N65" i="1" s="1"/>
  <c r="G65" i="1"/>
  <c r="F65" i="1"/>
  <c r="E65" i="1"/>
  <c r="N64" i="1"/>
  <c r="N63" i="1"/>
  <c r="N62" i="1"/>
  <c r="N61" i="1"/>
  <c r="M60" i="1"/>
  <c r="L60" i="1"/>
  <c r="K60" i="1"/>
  <c r="J60" i="1"/>
  <c r="I60" i="1"/>
  <c r="H60" i="1"/>
  <c r="N60" i="1" s="1"/>
  <c r="G60" i="1"/>
  <c r="F60" i="1"/>
  <c r="E60" i="1"/>
  <c r="N59" i="1"/>
  <c r="N58" i="1"/>
  <c r="N57" i="1"/>
  <c r="N56" i="1"/>
  <c r="M55" i="1"/>
  <c r="L55" i="1"/>
  <c r="K55" i="1"/>
  <c r="J55" i="1"/>
  <c r="I55" i="1"/>
  <c r="H55" i="1"/>
  <c r="N55" i="1" s="1"/>
  <c r="G55" i="1"/>
  <c r="F55" i="1"/>
  <c r="E55" i="1"/>
  <c r="N54" i="1"/>
  <c r="N53" i="1"/>
  <c r="N52" i="1"/>
  <c r="N51" i="1"/>
  <c r="M48" i="1"/>
  <c r="L48" i="1"/>
  <c r="K48" i="1"/>
  <c r="N48" i="1" s="1"/>
  <c r="J48" i="1"/>
  <c r="I48" i="1"/>
  <c r="H48" i="1"/>
  <c r="G48" i="1"/>
  <c r="F48" i="1"/>
  <c r="E48" i="1"/>
  <c r="N47" i="1"/>
  <c r="N46" i="1"/>
  <c r="N45" i="1"/>
  <c r="N44" i="1"/>
  <c r="N43" i="1"/>
  <c r="N42" i="1"/>
  <c r="L40" i="1"/>
  <c r="K40" i="1"/>
  <c r="J40" i="1"/>
  <c r="I40" i="1"/>
  <c r="G40" i="1"/>
  <c r="M39" i="1"/>
  <c r="L39" i="1"/>
  <c r="N39" i="1" s="1"/>
  <c r="K39" i="1"/>
  <c r="J39" i="1"/>
  <c r="I39" i="1"/>
  <c r="H39" i="1"/>
  <c r="H41" i="1" s="1"/>
  <c r="G39" i="1"/>
  <c r="F39" i="1"/>
  <c r="F41" i="1" s="1"/>
  <c r="F49" i="1" s="1"/>
  <c r="F72" i="1" s="1"/>
  <c r="F75" i="1" s="1"/>
  <c r="E39" i="1"/>
  <c r="N38" i="1"/>
  <c r="N37" i="1"/>
  <c r="N36" i="1"/>
  <c r="N35" i="1"/>
  <c r="N34" i="1"/>
  <c r="N33" i="1"/>
  <c r="N32" i="1"/>
  <c r="N31" i="1"/>
  <c r="N30" i="1"/>
  <c r="M29" i="1"/>
  <c r="L29" i="1"/>
  <c r="K29" i="1"/>
  <c r="J29" i="1"/>
  <c r="I29" i="1"/>
  <c r="H29" i="1"/>
  <c r="G29" i="1"/>
  <c r="F29" i="1"/>
  <c r="E29" i="1"/>
  <c r="N29" i="1" s="1"/>
  <c r="N28" i="1"/>
  <c r="N27" i="1"/>
  <c r="N26" i="1"/>
  <c r="N25" i="1"/>
  <c r="N24" i="1"/>
  <c r="M24" i="1"/>
  <c r="L24" i="1"/>
  <c r="K24" i="1"/>
  <c r="J24" i="1"/>
  <c r="I24" i="1"/>
  <c r="H24" i="1"/>
  <c r="G24" i="1"/>
  <c r="F24" i="1"/>
  <c r="E24" i="1"/>
  <c r="N23" i="1"/>
  <c r="T22" i="1"/>
  <c r="N22" i="1"/>
  <c r="T21" i="1"/>
  <c r="N21" i="1"/>
  <c r="T20" i="1"/>
  <c r="N20" i="1"/>
  <c r="T19" i="1"/>
  <c r="N19" i="1"/>
  <c r="T18" i="1"/>
  <c r="M18" i="1"/>
  <c r="L18" i="1"/>
  <c r="K18" i="1"/>
  <c r="J18" i="1"/>
  <c r="I18" i="1"/>
  <c r="G18" i="1"/>
  <c r="N18" i="1" s="1"/>
  <c r="T17" i="1"/>
  <c r="L17" i="1"/>
  <c r="K17" i="1"/>
  <c r="J17" i="1"/>
  <c r="M17" i="1" s="1"/>
  <c r="I17" i="1"/>
  <c r="N17" i="1" s="1"/>
  <c r="G17" i="1"/>
  <c r="H16" i="1"/>
  <c r="F16" i="1"/>
  <c r="E16" i="1"/>
  <c r="T15" i="1"/>
  <c r="M15" i="1"/>
  <c r="L15" i="1"/>
  <c r="N15" i="1" s="1"/>
  <c r="K15" i="1"/>
  <c r="J15" i="1"/>
  <c r="I15" i="1"/>
  <c r="G15" i="1"/>
  <c r="T14" i="1"/>
  <c r="L14" i="1"/>
  <c r="K14" i="1"/>
  <c r="J14" i="1"/>
  <c r="I14" i="1"/>
  <c r="G14" i="1"/>
  <c r="T13" i="1"/>
  <c r="M13" i="1"/>
  <c r="L13" i="1"/>
  <c r="N13" i="1" s="1"/>
  <c r="K13" i="1"/>
  <c r="J13" i="1"/>
  <c r="I13" i="1"/>
  <c r="G13" i="1"/>
  <c r="T12" i="1"/>
  <c r="L12" i="1"/>
  <c r="K12" i="1"/>
  <c r="J12" i="1"/>
  <c r="I12" i="1"/>
  <c r="G12" i="1"/>
  <c r="T11" i="1"/>
  <c r="T23" i="1" s="1"/>
  <c r="M11" i="1"/>
  <c r="L11" i="1"/>
  <c r="L16" i="1" s="1"/>
  <c r="L41" i="1" s="1"/>
  <c r="L49" i="1" s="1"/>
  <c r="L72" i="1" s="1"/>
  <c r="L75" i="1" s="1"/>
  <c r="K11" i="1"/>
  <c r="K16" i="1" s="1"/>
  <c r="J11" i="1"/>
  <c r="J16" i="1" s="1"/>
  <c r="I11" i="1"/>
  <c r="I16" i="1" s="1"/>
  <c r="G11" i="1"/>
  <c r="G16" i="1" s="1"/>
  <c r="M9" i="1"/>
  <c r="H9" i="1"/>
  <c r="G9" i="1"/>
  <c r="L9" i="1" s="1"/>
  <c r="F9" i="1"/>
  <c r="E9" i="1"/>
  <c r="C6" i="1"/>
  <c r="C5" i="1"/>
  <c r="C4" i="1"/>
  <c r="N3" i="1"/>
  <c r="M3" i="1"/>
  <c r="G41" i="1" l="1"/>
  <c r="G49" i="1" s="1"/>
  <c r="G72" i="1" s="1"/>
  <c r="G75" i="1" s="1"/>
  <c r="G95" i="1" s="1"/>
  <c r="I41" i="1"/>
  <c r="I49" i="1" s="1"/>
  <c r="I72" i="1" s="1"/>
  <c r="I75" i="1" s="1"/>
  <c r="I95" i="1" s="1"/>
  <c r="J41" i="1"/>
  <c r="J49" i="1" s="1"/>
  <c r="J72" i="1" s="1"/>
  <c r="J75" i="1" s="1"/>
  <c r="K41" i="1"/>
  <c r="K49" i="1" s="1"/>
  <c r="K72" i="1" s="1"/>
  <c r="K75" i="1" s="1"/>
  <c r="K95" i="1" s="1"/>
  <c r="J95" i="1"/>
  <c r="H49" i="1"/>
  <c r="H72" i="1" s="1"/>
  <c r="L95" i="1"/>
  <c r="N11" i="1"/>
  <c r="N93" i="1"/>
  <c r="N90" i="1"/>
  <c r="I9" i="1"/>
  <c r="J9" i="1"/>
  <c r="M40" i="1"/>
  <c r="K9" i="1"/>
  <c r="M12" i="1"/>
  <c r="M16" i="1" s="1"/>
  <c r="N16" i="1" s="1"/>
  <c r="M14" i="1"/>
  <c r="N14" i="1" s="1"/>
  <c r="N40" i="1"/>
  <c r="E41" i="1"/>
  <c r="E49" i="1" s="1"/>
  <c r="H75" i="1" l="1"/>
  <c r="E72" i="1"/>
  <c r="E75" i="1" s="1"/>
  <c r="E95" i="1" s="1"/>
  <c r="M41" i="1"/>
  <c r="N12" i="1"/>
  <c r="M49" i="1" l="1"/>
  <c r="N41" i="1"/>
  <c r="E96" i="1"/>
  <c r="H95" i="1"/>
  <c r="M72" i="1" l="1"/>
  <c r="N49" i="1"/>
  <c r="M75" i="1" l="1"/>
  <c r="N72" i="1"/>
  <c r="M95" i="1" l="1"/>
  <c r="N95" i="1" s="1"/>
  <c r="O95" i="1" s="1"/>
  <c r="N7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  <author>MF</author>
    <author>Podhorně Karel, Ing.</author>
    <author>INSTALL</author>
  </authors>
  <commentList>
    <comment ref="O4" authorId="0" shapeId="0" xr:uid="{5730CDF9-8997-4080-8648-31043B9FB108}">
      <text>
        <r>
          <rPr>
            <sz val="11"/>
            <color indexed="81"/>
            <rFont val="Calibri"/>
            <family val="2"/>
            <charset val="238"/>
            <scheme val="minor"/>
          </rPr>
          <t xml:space="preserve">V případě, že se jedná o neinvestiční stavbu dle VZORU 82 </t>
        </r>
        <r>
          <rPr>
            <b/>
            <sz val="11"/>
            <color indexed="81"/>
            <rFont val="Calibri"/>
            <family val="2"/>
            <charset val="238"/>
            <scheme val="minor"/>
          </rPr>
          <t>nebude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 vyplněn formulář </t>
        </r>
        <r>
          <rPr>
            <b/>
            <sz val="11"/>
            <color indexed="81"/>
            <rFont val="Calibri"/>
            <family val="2"/>
            <charset val="238"/>
            <scheme val="minor"/>
          </rPr>
          <t>VZOR 81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C11" authorId="1" shapeId="0" xr:uid="{4C5CF1F2-1F25-4A2E-83F7-81B03856FE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služeb podle mandátních smluv,kdy se investorská organizace nechá zastupovat ve stavebním řízení, ve výkonu stavebního dozoru, v zabezpečení přípravy výběrových řízení a pod. a to v případech kdy se jedná o činnosti zabezpečující pořízení nebo technické zhodnocení dlouhodobého majetku.</t>
        </r>
      </text>
    </comment>
    <comment ref="C12" authorId="1" shapeId="0" xr:uid="{9E48D1A1-1ECE-4F1A-A5C4-B1538516895E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dokumentace pro územní a stavební řízení podle stavebního řádu a dokumentace skutečného provedení stavby.</t>
        </r>
      </text>
    </comment>
    <comment ref="C13" authorId="1" shapeId="0" xr:uid="{17991F15-B11A-41FA-8473-97A31FE819CF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na výkupy pozemků, které jsou nezbytnou podmínkou realizace stavby,tj.stavba bude na pozemku umístěna atd.</t>
        </r>
      </text>
    </comment>
    <comment ref="C14" authorId="1" shapeId="0" xr:uid="{F6D10BE6-671C-4DC0-9ADA-2A1110BEBB48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úplatné převody nemovitostí,které jsou nezbytnou podmínkou realizace stavby, tj.vykoupené budovy a stavby budou odstraněny atd.</t>
        </r>
      </text>
    </comment>
    <comment ref="C15" authorId="1" shapeId="0" xr:uid="{22E1A93C-328D-4A10-BAF1-B6B1505C662F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náklady, které se nedají zařadit do výše uvedených  řádků 8121 1 až 8121 4 tj. na příklad náklady na architektonické a urbanistické soutěže, náklady na výběrová řízení při zadávání inženýrských činností, vypracování projekt.dokumentací, staveb, strojů a zařízení a pod. Uvádí se rovněž náklady na geologické průzkumy, poplatky za vydání územního rozhodnutí, stavebního povolení a pod. </t>
        </r>
      </text>
    </comment>
    <comment ref="C16" authorId="1" shapeId="0" xr:uid="{2C6369A3-17CE-4C62-A2F4-836B24B7F0EC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8121 1 + 8121 2 + 8121 3 + 8121 4 + 8121 9</t>
        </r>
      </text>
    </comment>
    <comment ref="C17" authorId="1" shapeId="0" xr:uid="{F2FCEB6E-1A6D-44CB-BEE2-3B549BE7D803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souhrnu všech stavebních objektů (SO) uvedených ve schválené dokumentaci stavby. Stavbou se rozumí pořízení a technické zhodnocení hmotného dlouhodobého majetku účtové tř.021 budovy, haly a stavby. </t>
        </r>
      </text>
    </comment>
    <comment ref="C18" authorId="1" shapeId="0" xr:uid="{4913246B-2393-4223-BCB2-8D5F7F4763E9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souhrnu všech provozních souborů (PS) uvedených ve schválené dokumentaci stavby.</t>
        </r>
      </text>
    </comment>
    <comment ref="C19" authorId="1" shapeId="0" xr:uid="{5E818585-BEEF-4C01-806A-31E22C87C3BE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všech druhů dopravních prostředků
</t>
        </r>
      </text>
    </comment>
    <comment ref="C20" authorId="1" shapeId="0" xr:uid="{0D321B00-48EA-4BEA-8907-DF259EAF5092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hardware a ostatních zařízení výpočetních a informačních systémů </t>
        </r>
      </text>
    </comment>
    <comment ref="C21" authorId="1" shapeId="0" xr:uid="{6728BBB4-C1ED-4EBD-BD42-844E4123D37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vojenskou techniku a zařízení určené ministerstvem obrany. </t>
        </r>
      </text>
    </comment>
    <comment ref="C22" authorId="1" shapeId="0" xr:uid="{837DB090-1D0B-4B23-A204-C2C7212A702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zdravotnickou techniku a zařízení</t>
        </r>
      </text>
    </comment>
    <comment ref="C23" authorId="1" shapeId="0" xr:uid="{04DEFC0A-72CD-46E9-A8E9-9222DF8F87A9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jiných než výše uvedených strojů,zařízení a inventáře</t>
        </r>
      </text>
    </comment>
    <comment ref="C24" authorId="1" shapeId="0" xr:uid="{B7E19742-6BDD-4ACD-8D6C-AAE01025ED83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8126 1 + 8126 2 + 8126 3 +  8126 9</t>
        </r>
      </text>
    </comment>
    <comment ref="C25" authorId="1" shapeId="0" xr:uid="{2BBDA5ED-FF80-44AF-B6A9-2BB5A9B6E6F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programového vybavení (software) výpočetních a inform.systémů</t>
        </r>
      </text>
    </comment>
    <comment ref="C26" authorId="1" shapeId="0" xr:uid="{31DB3CE4-2FAD-44FA-8A22-CCCA00B5DB6B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vynaložené na pořízení ocenitelných průmyslových, autorských a jiných práv</t>
        </r>
      </text>
    </comment>
    <comment ref="C27" authorId="1" shapeId="0" xr:uid="{71BB91AE-B0BA-4685-BBEE-9AE9E7A1866B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vynaložené na pořízení výsledků výzkumné a obdobné činnosti </t>
        </r>
      </text>
    </comment>
    <comment ref="C28" authorId="1" shapeId="0" xr:uid="{09A8FFEE-66E5-4DFC-B883-7BAB407536D6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jiného než výše uvedeného nehmot.majetku jako jsou objemové studie, investiční záměry, územně plánovací dokumentace atd.</t>
        </r>
      </text>
    </comment>
    <comment ref="C29" authorId="1" shapeId="0" xr:uid="{C4F231DB-D11E-4222-AF91-2E683D96B819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8127 1 + 8127 2 + 8127 3 + 8127  9</t>
        </r>
      </text>
    </comment>
    <comment ref="C30" authorId="1" shapeId="0" xr:uid="{5F63A07E-3870-409B-BE47-7E7D0BDFFCE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pěstitelských celků trvalých porostů.</t>
        </r>
      </text>
    </comment>
    <comment ref="C31" authorId="1" shapeId="0" xr:uid="{79EF4945-2D84-4423-A905-D4DF99C8603F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odvody za odnětí zemědělské půdy a poplatky za odnětí lesní půdy.</t>
        </r>
      </text>
    </comment>
    <comment ref="C32" authorId="1" shapeId="0" xr:uid="{F446810C-89FD-4DBA-9484-3C6462997DC8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úplatného převodu pozemků k jinému účelu než je uvedeno v řádku 8121 3</t>
        </r>
      </text>
    </comment>
    <comment ref="C33" authorId="1" shapeId="0" xr:uid="{DB39077D-8C3A-441E-9A19-3C635B5DC67F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úplatného převodu nemovitostí k jinému účelu než je uvedeno v řádku 8121 4</t>
        </r>
      </text>
    </comment>
    <comment ref="C34" authorId="1" shapeId="0" xr:uid="{A7C480E4-B99F-4742-9851-E42C7F8DEE78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úvěrů,u kterých se neuvažuje resp.nebyla poskytnuta záruka státního rozpočtu a to pouze po dobu výstavby. V případě, že se provádí úhrada úroků před zahájením a po ukončení stavby pak se jedná o běžný výdaj, který se vede na řádku 8228 5 formuláře RA 82.</t>
        </r>
      </text>
    </comment>
    <comment ref="C35" authorId="1" shapeId="0" xr:uid="{3B6300C5-F911-4B15-B7A6-35FCBBF2B51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úvěrů,u kterých se uvažuje resp.byla poskytnuta záruka státního rozpočtu, při čemž záruku může poskytnout pouze vláda ČR.Ostatní podmínky jsou stejné jako u řádku 8128 5.</t>
        </r>
      </text>
    </comment>
    <comment ref="C36" authorId="1" shapeId="0" xr:uid="{6CD0C92B-476D-4ABB-A60D-2E0A9ABA6B2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dodavatelských úvěrů (definice viz řádek 8149 2) v případě, že jsou v příslušné smlouvě specifikovány.V opačném případě jsou součástí splátek tohoto úvěru viz řádek 8133 2.</t>
        </r>
      </text>
    </comment>
    <comment ref="C37" authorId="1" shapeId="0" xr:uid="{110A7DCB-88F4-4319-BF98-35F9D4F98B4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na tzv. účelně vynaložené náklady jiným organizacím, které v souladu s účetní osnovou vstupují do pořizovací ceny investice tj. podíly na účelně vynaložených nákladech dodavatele spojených s připojením a zajištěním požadovaného příkonu nebo požadované dodávky plynu a tepla, jakož i úhrada vlastníkovi rozvodného zařízení na přeložku tohoto zařízení.</t>
        </r>
      </text>
    </comment>
    <comment ref="C38" authorId="1" shapeId="0" xr:uid="{4FC4EB26-53D8-404B-BD1A-499144196F0C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základního stáda hospodářských zvířat a jiné investiční náklady, které nelze přiřadit k výše uvedeným ukazatelům.</t>
        </r>
      </text>
    </comment>
    <comment ref="C39" authorId="1" shapeId="0" xr:uid="{C9A45211-C348-4E2D-9958-06332D2504F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8128 1 + 8128 2 + 8128 3 + 8128 4 + 8128 5 +8128 6 + 8128 7 + 8128 8 + 8128 9</t>
        </r>
      </text>
    </comment>
    <comment ref="C40" authorId="1" shapeId="0" xr:uid="{5C0DF4F9-66DD-4EE8-B973-34FE85EC9D3C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pouze rozpočtové údaje podle metodiky stanovené správcem programu.</t>
        </r>
      </text>
    </comment>
    <comment ref="C41" authorId="1" shapeId="0" xr:uid="{3C5DA99E-BB2A-4B2A-AFF8-FA63A00932EE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8121S + 8124 + 8125 + 8126S + 8127S +  8128S + 8129</t>
        </r>
      </text>
    </comment>
    <comment ref="C42" authorId="1" shapeId="0" xr:uid="{91AC99D7-80D6-45DC-92B4-F33B81A0937C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úhrady splátek návratných finančních výpomocí poskytnutých ze státního rozpočtu.</t>
        </r>
      </text>
    </comment>
    <comment ref="C43" authorId="1" shapeId="0" xr:uid="{858FCDB4-1399-4B49-9B34-93F730CC0619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úvěrů zaručených vládou ČR.</t>
        </r>
      </text>
    </comment>
    <comment ref="C44" authorId="1" shapeId="0" xr:uid="{E19FD118-9B31-4706-94B1-B83187622611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komerčních úvěrů poskytnutých bez záruky vlády ČR.</t>
        </r>
      </text>
    </comment>
    <comment ref="C45" authorId="1" shapeId="0" xr:uid="{E855424F-C606-49A1-BEBC-42D611BC2325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poskytované na základě smlouvy o sdružení prostředků k pořízení nebo technickému zhodnocení dlouhodobého hmotného majetku.</t>
        </r>
      </text>
    </comment>
    <comment ref="C46" authorId="1" shapeId="0" xr:uid="{F1E7EFB6-F47A-42D7-98EF-14E65E8EBD4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dodavatelských úvěrů tj.úvěrů, které budou poskytnuty v rámci smluv o energetických službách v systému Energy performance contracting  uzavíraných podle metodických pokynů  vydaných MPO, nebo dodavatelských úvěrů odsouhlasených MF.</t>
        </r>
      </text>
    </comment>
    <comment ref="C47" authorId="1" shapeId="0" xr:uid="{00484C78-FE77-43E4-A230-4E713635F6B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finanční potřeby,které nelze zařadit do řádků 8139 1 a 8139 2.</t>
        </r>
      </text>
    </comment>
    <comment ref="C48" authorId="1" shapeId="0" xr:uid="{F4F91F90-0BBD-484A-8DB5-1F09FC4AB8B7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8139 1 + 8139 2 + 8139 9</t>
        </r>
      </text>
    </comment>
    <comment ref="C49" authorId="1" shapeId="0" xr:uid="{690EB958-5286-4E11-9959-D816FA66FF27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 812 S + 8130 + 8131 + 8132 + 8133 S</t>
        </r>
      </text>
    </comment>
    <comment ref="C51" authorId="1" shapeId="0" xr:uid="{8BA6A7E9-4B87-4D4E-8059-341F9E979BDB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veškeré vlastní zdroje kterými disponuje investor tj.odpisy,rozdělení zisku,výnosy z prodeje dlouhodobého majetku atd.</t>
        </r>
      </text>
    </comment>
    <comment ref="C52" authorId="1" shapeId="0" xr:uid="{6AEF20CA-7E4E-4A1B-B76C-CE98D8A59285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přijaté bankovní úvěry,u kterých se neuvažuje resp.nebyla poskytnuta záruka schválená vládou. </t>
        </r>
      </text>
    </comment>
    <comment ref="C53" authorId="1" shapeId="0" xr:uid="{C943B117-685E-4049-9010-C89518DD68E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úvěry,u kterých se počítá resp.byla poskytnuta záruka schválená vládou, určené na financování investičních akcí stanovených MF v rámci schválené dokumentace programu. Příjemcem úvěru bude Konsolidační banka s.p.ú.  (KoB) nebo Česko moravská záruční a rozvojová banka  (ČMZRB), které budou provádět úhrady faktur za provedené práce a dodávky a poskytovat zálohy dodavatelům podle pravidel dohodnutých mezi MF a těmito bankami s tím,že investor účtuje o těchto úhradách způsobem stanoveným ministerstvem financí.</t>
        </r>
      </text>
    </comment>
    <comment ref="C54" authorId="1" shapeId="0" xr:uid="{A0A0629F-0597-49D8-8E59-28F8E41DB856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zaručené úvěry jiného druhu než je uvedeno v řádku 8143 1 </t>
        </r>
      </text>
    </comment>
    <comment ref="C55" authorId="1" shapeId="0" xr:uid="{3C2E2897-DF16-4F54-A817-32B7D44C95A8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8143 1 + 8143 9</t>
        </r>
      </text>
    </comment>
    <comment ref="C56" authorId="2" shapeId="0" xr:uid="{7AC1AD7B-497A-4A23-9BA4-3B6AD5F745D1}">
      <text>
        <r>
          <rPr>
            <b/>
            <sz val="8"/>
            <color indexed="81"/>
            <rFont val="Tahoma"/>
            <family val="2"/>
            <charset val="238"/>
          </rPr>
          <t xml:space="preserve">MF : </t>
        </r>
        <r>
          <rPr>
            <sz val="8"/>
            <color indexed="81"/>
            <rFont val="Tahoma"/>
            <family val="2"/>
            <charset val="238"/>
          </rPr>
          <t xml:space="preserve">
Uvádí se návratná finanční výpomoc poskytnutá příspěvkové organizaci a ostatním subj. ze státního rozpočtu na pořízení nebo technické zhodnocení dlouhodobého majetku, v souladu se schválenou dokumentací programu.Podmínky pro čerpání prostředků státního rozpočtu stanoví správce programu rozhodnutím, obsahující mimo jiné též závazné věcné, časové a finanční parametry, které budou vyhodnoceny po dokončení realizace akce. Uvádí se posledně platný rozpočet (skutečné čerpání výdajů státního rozpočtu.
</t>
        </r>
      </text>
    </comment>
    <comment ref="C57" authorId="2" shapeId="0" xr:uid="{71A40574-836A-4D14-8FAC-EB3F0D6B059C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 
Uvádí se převody nečerpané návratné finanční výpomoci do následujícího roku podle zákona č.218/2000 Sb.,prostřednictvím rezervního fondu správce programu
</t>
        </r>
      </text>
    </comment>
    <comment ref="C58" authorId="2" shapeId="0" xr:uid="{EA0B8B61-51CE-459F-98B5-28BFFC0619C0}">
      <text>
        <r>
          <rPr>
            <b/>
            <sz val="8"/>
            <color indexed="81"/>
            <rFont val="Tahoma"/>
            <family val="2"/>
            <charset val="238"/>
          </rPr>
          <t xml:space="preserve">MF : 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nečerpané návratné finanční výpomoci do následujícího roku podle zvláštních předpisů,prostřednictvím Národního fondu obdobně jako v ř.8144 2
</t>
        </r>
      </text>
    </comment>
    <comment ref="C59" authorId="2" shapeId="0" xr:uid="{E799144F-BF1C-469C-ABE8-702EA6103D23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nečerpané návratné finanční výpomoci do následujícího roku podle zvláštních předpisů,prostřednictvím Státních finančních aktiv obdobně jako v ř.8144 3</t>
        </r>
      </text>
    </comment>
    <comment ref="C60" authorId="1" shapeId="0" xr:uid="{C93E5268-3BC2-4F51-BD33-A2ED96EA8A5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8144 1 až 8144 4</t>
        </r>
      </text>
    </comment>
    <comment ref="C61" authorId="1" shapeId="0" xr:uid="{D2B64091-EAFC-4DD6-A67D-7857C9888FFB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účelově určené výdaje rozpočtové organizace, dotace příspěvkové organizaci, a dotace ostatním subj. ze státního rozpočtu na pořízení nebo technické zhodnocení dlouhodobého majetku, v souladu se schválenou dokumentací programu.Podmínky pro čerpání prostředků státního rozpočtu stanoví správce programu rozhodnutím, obsahující mimo jiné též závazné věcné, časové a finanční parametry, které budou vyhodnoceny po dokončení realizace akce. Obdobně jako v řádku 8144 1 se uvádí posledně platný rozpočet (skutečně čerpané výdaje).</t>
        </r>
      </text>
    </comment>
    <comment ref="C62" authorId="2" shapeId="0" xr:uid="{F6103585-6A1C-4BE7-BDBA-158736A62E42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zákona č.218/2000 Sb.,prostřednictvím rezervního fondu správce programu obdobně jako je uvedeno v ř.8144 2.</t>
        </r>
      </text>
    </comment>
    <comment ref="C63" authorId="2" shapeId="0" xr:uid="{2D914212-1DFC-4BEC-884E-736F6796D46D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Národního fondu obdobně jako je uvedeno v ř.8144 3.</t>
        </r>
      </text>
    </comment>
    <comment ref="C64" authorId="2" shapeId="0" xr:uid="{57131D2E-416D-4004-8471-64C01DB97535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Státních finančních aktiv obdobně jako je uvedeno v ř.8144 3.</t>
        </r>
      </text>
    </comment>
    <comment ref="C65" authorId="1" shapeId="0" xr:uid="{A8B5E7D6-92D0-48AB-9D09-C529DF17066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8145 1 až 8145 4 </t>
        </r>
      </text>
    </comment>
    <comment ref="C66" authorId="1" shapeId="0" xr:uid="{B406328F-AD35-4EF2-B35F-A4DB2048192D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účelově určené výdaje rozpočtových organizací, dotace příspěvkovým orgnizacím  a dotace ostatním subj. ze státního rozpočtu na pořízení nebo technické zhodnocení majetku, které jsou poskytovány na rozhodující invest. akce zabezpečující cíle schváleného programu.Registraci akce v ISPROFIN, souhlas s jejím zadáním a rozhodnutí obsahující závazné parametry a podmínky čerpání prostředků státního rozpočtu vydává správce programu a to pouze se souhlasem MF. Obdobně jako v řádcích 8144 1 a 8145 1 se uvádí posledně platný rozpočet.</t>
        </r>
      </text>
    </comment>
    <comment ref="C67" authorId="2" shapeId="0" xr:uid="{3AA93311-87F8-49A9-A992-AE2C8CB07040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zákona č.218/2000 Sb.,prostřednictvím rezervního fondu správce programu obdobně jako je uvedeno v ř.8145 2.</t>
        </r>
      </text>
    </comment>
    <comment ref="C68" authorId="2" shapeId="0" xr:uid="{A890A60A-0B6F-41B8-8308-B86550B3D7F7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Národního fondu obdobně jako je uvedeno v ř.8145 3.</t>
        </r>
      </text>
    </comment>
    <comment ref="C69" authorId="2" shapeId="0" xr:uid="{427090B6-026D-44A5-80FD-3986E3E18EEC}">
      <text>
        <r>
          <rPr>
            <b/>
            <sz val="8"/>
            <color indexed="81"/>
            <rFont val="Tahoma"/>
            <family val="2"/>
            <charset val="238"/>
          </rPr>
          <t>MF :</t>
        </r>
        <r>
          <rPr>
            <sz val="8"/>
            <color indexed="81"/>
            <rFont val="Tahoma"/>
            <family val="2"/>
            <charset val="238"/>
          </rPr>
          <t xml:space="preserve">
Uvádí se převody nečerpaných výdajů státního rozpočtu do následujícího roku podle zvláštních předpisů,prostřednictvím Státních finančních aktiv obdobně jako je uvedeno v ř.8145 3.</t>
        </r>
      </text>
    </comment>
    <comment ref="C70" authorId="1" shapeId="0" xr:uid="{71C68FBF-CB54-4189-A095-87DC76B0D36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8146 1 až 8146 4</t>
        </r>
      </text>
    </comment>
    <comment ref="C71" authorId="1" shapeId="0" xr:uid="{15C11E71-6291-4619-84BF-16B95BFAC322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životního prostředí.</t>
        </r>
      </text>
    </comment>
    <comment ref="C72" authorId="3" shapeId="0" xr:uid="{F1FDCC11-C71F-43F0-884C-48B62C2710F8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dopravní infrastruktury.</t>
        </r>
      </text>
    </comment>
    <comment ref="C73" authorId="1" shapeId="0" xr:uid="{F35179F0-11C4-4744-9B91-86C91D2A5E35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rozvoje bydlení</t>
        </r>
      </text>
    </comment>
    <comment ref="C74" authorId="1" shapeId="0" xr:uid="{06DF850C-FAA4-4246-ACCA-48FE2E5B43A2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jiných než výše uvedených státních fondů</t>
        </r>
      </text>
    </comment>
    <comment ref="C75" authorId="1" shapeId="0" xr:uid="{D8D0F834-B3BC-435A-93D1-C44C06C63AFC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8147 1 + 8147 2 + 8147 3 + 8147 9</t>
        </r>
      </text>
    </comment>
    <comment ref="C76" authorId="1" shapeId="0" xr:uid="{DB664BC8-6BE0-4421-B05B-718229852E05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obce</t>
        </r>
      </text>
    </comment>
    <comment ref="C77" authorId="1" shapeId="0" xr:uid="{27F8395E-8BC9-405F-A4CB-07F9D404039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okresu (okresního úřadu)</t>
        </r>
      </text>
    </comment>
    <comment ref="C78" authorId="1" shapeId="0" xr:uid="{D617CE30-2E02-4109-B61B-AC0ACDF6389F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kraje (krajského úřadu)</t>
        </r>
      </text>
    </comment>
    <comment ref="C79" authorId="1" shapeId="0" xr:uid="{30D7DF22-0851-4F2A-B314-6BDF636282F9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8148 1 + 8148 2 + 8148 3</t>
        </r>
      </text>
    </comment>
    <comment ref="C80" authorId="1" shapeId="0" xr:uid="{1198F004-7E73-4D42-B778-51D97ECA426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od jiných investorů na základě smlouvy o sdružení finančních prostředků.</t>
        </r>
      </text>
    </comment>
    <comment ref="C81" authorId="1" shapeId="0" xr:uid="{A5C4A067-12BD-4E9E-BE5A-EC5AA897A0C9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přijaté dodavatelské úvěry tj.úvěry,které budou poskytnuty v rámci smluv o energetických službách v systému EPC (Energy performance contracting) uzavíraných podle metodických pokynů "Aplikace metody EPC ve veřejném sektoru" vydaných MPO v roce 1999,nebo dodavatelských úvěrů jejichž přijetí bude předem odsouhlaseno MF. </t>
        </r>
      </text>
    </comment>
    <comment ref="C82" authorId="1" shapeId="0" xr:uid="{AE2587BC-B2E8-4BD4-8DB0-6BE8E307B1D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finanční zdroje,které nelze zařadit do řádků 8149 1 až 8149 2.</t>
        </r>
      </text>
    </comment>
    <comment ref="C83" authorId="1" shapeId="0" xr:uid="{E4F1DAE0-7D76-4672-867E-B6A9F8183A42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8149 1 + 8149 2 + 8149 9</t>
        </r>
      </text>
    </comment>
    <comment ref="C84" authorId="1" shapeId="0" xr:uid="{4C82EE36-7A18-496C-9DFF-4FCEDA85ADA8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PHARE</t>
        </r>
      </text>
    </comment>
    <comment ref="R84" authorId="1" shapeId="0" xr:uid="{9BD7B4C3-50F6-4CD9-92AD-A67E3450E294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PHARE</t>
        </r>
      </text>
    </comment>
    <comment ref="C85" authorId="1" shapeId="0" xr:uid="{30103797-15C0-41E5-8688-73EEF103DE4D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SAPARD</t>
        </r>
      </text>
    </comment>
    <comment ref="R85" authorId="1" shapeId="0" xr:uid="{BE5010E9-43E0-4DBB-A18E-E62B5840E99C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SAPARD</t>
        </r>
      </text>
    </comment>
    <comment ref="C86" authorId="1" shapeId="0" xr:uid="{03249012-8FA5-464C-B68C-032B0EEE3471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ISPA</t>
        </r>
      </text>
    </comment>
    <comment ref="R86" authorId="1" shapeId="0" xr:uid="{4682665E-7B0C-4AE9-92F2-AC4662942258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předvstupního fondu EU - ISPA</t>
        </r>
      </text>
    </comment>
    <comment ref="C87" authorId="1" shapeId="0" xr:uid="{1BD53E87-BB41-41AD-BEF8-31D3E7B5A40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kohezního fondu EU </t>
        </r>
      </text>
    </comment>
    <comment ref="R87" authorId="1" shapeId="0" xr:uid="{D051BCD9-358B-470F-BBD8-2A725383FE9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kohezního fondu EU </t>
        </r>
      </text>
    </comment>
    <comment ref="C88" authorId="1" shapeId="0" xr:uid="{BF61DFE9-68A9-4ECB-9C03-809743A69B64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strukturálních fondů EU </t>
        </r>
      </text>
    </comment>
    <comment ref="R88" authorId="1" shapeId="0" xr:uid="{F0119368-D979-4996-A7A3-D25EC93D7FD7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strukturálních fondů EU </t>
        </r>
      </text>
    </comment>
    <comment ref="C89" authorId="1" shapeId="0" xr:uid="{3B1E465C-FE65-4427-9D67-A234ED8F26CD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prostředky poskytnuté jinými než výše uvedenými fondy EU </t>
        </r>
      </text>
    </comment>
    <comment ref="R89" authorId="1" shapeId="0" xr:uid="{BC93A395-C601-47B3-BA8D-339C02C2D278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prostředky poskytnuté jinými než výše uvedenými fondy EU </t>
        </r>
      </text>
    </comment>
    <comment ref="C90" authorId="1" shapeId="0" xr:uid="{468D82DC-A556-4D45-BF8F-1C96E015AC07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8151 1 + 8151 2 + 8151 3 + 8151 4 + 8151 5 + 8151 9</t>
        </r>
      </text>
    </comment>
    <comment ref="C91" authorId="1" shapeId="0" xr:uid="{FA405A3E-81FD-42E8-8C25-0FED59A82F9A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prostředky poskytnuté členskými zeměmi na financování bezpečnostních investic schválených orgány NATO.</t>
        </r>
      </text>
    </comment>
    <comment ref="C92" authorId="1" shapeId="0" xr:uid="{99448041-B8DC-4EFC-8223-D0030E2F3071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prostředky poskytnuté jinými než výše uvedenými fondy NATO</t>
        </r>
      </text>
    </comment>
    <comment ref="C93" authorId="1" shapeId="0" xr:uid="{963D2ECC-1CAC-46A5-842C-6936B8E9FB4E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8152 1 + 8152 9</t>
        </r>
      </text>
    </comment>
    <comment ref="C94" authorId="1" shapeId="0" xr:uid="{A6F490A0-444C-4A06-8C4A-BAF742301938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zdroje ze zahraničí, které nelze zařadit do výše uvedených řádků.</t>
        </r>
      </text>
    </comment>
    <comment ref="C95" authorId="1" shapeId="0" xr:uid="{B6AF4117-0078-438E-9D54-4B714D0F5049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8159+8152 S+8151 S</t>
        </r>
      </text>
    </comment>
  </commentList>
</comments>
</file>

<file path=xl/sharedStrings.xml><?xml version="1.0" encoding="utf-8"?>
<sst xmlns="http://schemas.openxmlformats.org/spreadsheetml/2006/main" count="151" uniqueCount="120">
  <si>
    <t xml:space="preserve">                   BILANCE PLÁNOVANÝCH INVESTIČNÍCH POTŘEB A ZDROJŮ FINANCOVÁNÍ AKCE</t>
  </si>
  <si>
    <t>VZOR 81</t>
  </si>
  <si>
    <t xml:space="preserve">     Smíšená CÚ</t>
  </si>
  <si>
    <r>
      <t xml:space="preserve">Vyplnění formuláře 
</t>
    </r>
    <r>
      <rPr>
        <b/>
        <sz val="12"/>
        <color indexed="8"/>
        <rFont val="Calibri"/>
        <family val="2"/>
        <charset val="238"/>
        <scheme val="minor"/>
      </rPr>
      <t>VZOR 82</t>
    </r>
  </si>
  <si>
    <t>NÁZEV AKCE</t>
  </si>
  <si>
    <t>NE</t>
  </si>
  <si>
    <t>ČÍSLO AKCE</t>
  </si>
  <si>
    <t>INVESTOR</t>
  </si>
  <si>
    <t>Skut.</t>
  </si>
  <si>
    <t>Aktuál.</t>
  </si>
  <si>
    <t>Skutečnost</t>
  </si>
  <si>
    <t xml:space="preserve"> Plánované plnění:</t>
  </si>
  <si>
    <t>Zbývá</t>
  </si>
  <si>
    <t>Hodnota</t>
  </si>
  <si>
    <t xml:space="preserve"> v mil.Kč na 3 des.místa</t>
  </si>
  <si>
    <t>do 31.12.</t>
  </si>
  <si>
    <t>rok</t>
  </si>
  <si>
    <t>akt.roku</t>
  </si>
  <si>
    <t xml:space="preserve">  v roce</t>
  </si>
  <si>
    <t>v roce</t>
  </si>
  <si>
    <t xml:space="preserve">  po 1.1.</t>
  </si>
  <si>
    <t>ukazatele</t>
  </si>
  <si>
    <t xml:space="preserve">  Č.ř.</t>
  </si>
  <si>
    <t xml:space="preserve">  N á z e v   u k a z a t e l e</t>
  </si>
  <si>
    <t>CELKEM</t>
  </si>
  <si>
    <t xml:space="preserve">  Náklady inženýrské činnosti ve výstavbě</t>
  </si>
  <si>
    <t>Náklady inženýrské činnosti ve výstavbě</t>
  </si>
  <si>
    <t xml:space="preserve">  Náklady projektové  dokumentace</t>
  </si>
  <si>
    <t>Náklady projektové  dokumentace</t>
  </si>
  <si>
    <t xml:space="preserve">  Náklady na výkupy pozemků určených k zástavbě</t>
  </si>
  <si>
    <t>Náklady na výkupy pozemků určených k zástavbě</t>
  </si>
  <si>
    <t xml:space="preserve">  Náklady na výkupy nemovitostí podmiňující výstavbu</t>
  </si>
  <si>
    <t>Náklady na výkupy nemovitostí podmiňující výstavbu</t>
  </si>
  <si>
    <t xml:space="preserve">  Jiné náklady přípravy a zabezpečení výstavby</t>
  </si>
  <si>
    <t>Jiné náklady přípravy a zabezpečení výstavby - propagace</t>
  </si>
  <si>
    <t>S</t>
  </si>
  <si>
    <t xml:space="preserve"> Náklady přípravy a zabezpečení výstavby</t>
  </si>
  <si>
    <t xml:space="preserve"> Náklady stavební části stavby</t>
  </si>
  <si>
    <t>Ostatní investiční náklady výše neuvedené - NAD</t>
  </si>
  <si>
    <t xml:space="preserve"> Náklady technologické části stavby</t>
  </si>
  <si>
    <t xml:space="preserve">  Náklady na dopravní prostředky</t>
  </si>
  <si>
    <t xml:space="preserve">  Náklady na výpočetní techniku</t>
  </si>
  <si>
    <t xml:space="preserve">  Náklady na vojenskou techniku a zařízení</t>
  </si>
  <si>
    <t xml:space="preserve"> Investiční náklady ostatní celkem </t>
  </si>
  <si>
    <t xml:space="preserve">  Náklady na zdravotnickou techniku a zařízení</t>
  </si>
  <si>
    <t xml:space="preserve"> REZERVA na úhradu investičních nákladů</t>
  </si>
  <si>
    <t xml:space="preserve">  Náklady na jiné než výše uvedené stroje a zařízení</t>
  </si>
  <si>
    <t xml:space="preserve"> Náklady na stroje a zařízení </t>
  </si>
  <si>
    <t xml:space="preserve">  Náklady na programové vybavení</t>
  </si>
  <si>
    <t xml:space="preserve">  Náklady na ocenitelná práva</t>
  </si>
  <si>
    <t xml:space="preserve">  Nákl.na nehmotné výsledky výzkumné a obd.činnosti</t>
  </si>
  <si>
    <t xml:space="preserve">  Nákl.na nehmot.dlouhodobý majetek výše neuvedený</t>
  </si>
  <si>
    <t xml:space="preserve"> Náklady na nehmotný investiční majetek </t>
  </si>
  <si>
    <t xml:space="preserve">  Náklady na pěstitelské celky trvalých porostů</t>
  </si>
  <si>
    <t xml:space="preserve">  Odvody a poplatky za odnětí zemědělské a lesní půdy</t>
  </si>
  <si>
    <t xml:space="preserve">  Náklady úplatného převodu pozemků</t>
  </si>
  <si>
    <t xml:space="preserve">  Náklady úplatného převodu nemovitostí</t>
  </si>
  <si>
    <t xml:space="preserve">  Úroky z úvěrů bez státní záruky</t>
  </si>
  <si>
    <t xml:space="preserve">  Úroky z úvěrů se státní zárukou</t>
  </si>
  <si>
    <t xml:space="preserve">  Úroky z dodavatelských úvěrů</t>
  </si>
  <si>
    <t xml:space="preserve">  Náklady na zajištění dodávek energií zahrnované do HIM</t>
  </si>
  <si>
    <t xml:space="preserve">  Ostatní investiční náklady výše neuvedené</t>
  </si>
  <si>
    <t xml:space="preserve"> INVESTIČNÍ NÁKLADY CELKEM</t>
  </si>
  <si>
    <t xml:space="preserve"> Splátky návratných fin.výpomocí ze stát.rozpočtu</t>
  </si>
  <si>
    <t xml:space="preserve"> Splátky úvěrů poskytnutých se státní zárukou</t>
  </si>
  <si>
    <t xml:space="preserve"> Splátky úvěrů poskytnutých bez státní záruky</t>
  </si>
  <si>
    <t xml:space="preserve">  Příspěvky poskytnuté na sdruženou akci</t>
  </si>
  <si>
    <t xml:space="preserve">  Splátky dodavatelských úvěrů</t>
  </si>
  <si>
    <t xml:space="preserve">  Jiné investiční potřeby výše neuvedené</t>
  </si>
  <si>
    <t xml:space="preserve"> Ostatní investiční potřeby </t>
  </si>
  <si>
    <t xml:space="preserve"> SOUHRN INVESTIČNÍCH POTŘEB </t>
  </si>
  <si>
    <t xml:space="preserve"> Vlastní zdroje účastníka programu</t>
  </si>
  <si>
    <t xml:space="preserve"> Úvěry poskytnuté bez státní záruky </t>
  </si>
  <si>
    <t xml:space="preserve"> Úvěry se státní zárukou přijaté KoB nebo ČMZRB</t>
  </si>
  <si>
    <t xml:space="preserve"> Úvěry poskytnuté se státní zárukou ostatní </t>
  </si>
  <si>
    <t xml:space="preserve"> Úvěry poskytnuté se státní zárukou </t>
  </si>
  <si>
    <t xml:space="preserve"> Návratné fin.výpomoci (NFV) - posledně platný rozpočet</t>
  </si>
  <si>
    <t xml:space="preserve"> NFV - převody do násl.roku ( -,+) prostř.rezervního fondu</t>
  </si>
  <si>
    <t xml:space="preserve"> NFV - převody do násl.roku ( -,+) prostř.Národního fondu</t>
  </si>
  <si>
    <t xml:space="preserve"> NFV - převody do násl.roku ( -,+) prostř.Státních fin.aktiv</t>
  </si>
  <si>
    <t xml:space="preserve"> Návratné finanční výpomoci ze státního rozpočtu</t>
  </si>
  <si>
    <t xml:space="preserve"> Systémově určené výdaje (SUV) - posledně platný rozpočet</t>
  </si>
  <si>
    <t xml:space="preserve"> SUV - převody do násl.roku ( -,+) prostř.rezervního fondu</t>
  </si>
  <si>
    <t xml:space="preserve"> SUV - převody do násl.roku ( -,+) prostř.Národního fondu</t>
  </si>
  <si>
    <t xml:space="preserve"> SUV - převody do násl.roku ( -,+) prostř.Státních fin.aktiv</t>
  </si>
  <si>
    <t xml:space="preserve"> Systémově určené výdaje státního rozpočtu</t>
  </si>
  <si>
    <t xml:space="preserve"> Individuálně posuzované výdaje (IPV) -posledně platný rozp.</t>
  </si>
  <si>
    <t xml:space="preserve"> IPV - převody do násl.roku ( -,+) prostř.rezervního fondu</t>
  </si>
  <si>
    <t xml:space="preserve"> IPV - převody do násl.roku ( -,+) prostř.Národního fondu</t>
  </si>
  <si>
    <t xml:space="preserve"> IPV - převody do násl.roku ( -,+) prostř.Státních fin.aktiv</t>
  </si>
  <si>
    <t xml:space="preserve"> Individuálně posuzované výdaje státního rozpočtu</t>
  </si>
  <si>
    <t xml:space="preserve"> Dotace ze Státního fondu životního prostředí</t>
  </si>
  <si>
    <t xml:space="preserve"> Dotace ze Státního  fondu dopravní infrastruktury</t>
  </si>
  <si>
    <t xml:space="preserve"> Dotace ze Státního  fondu rozvoje bydlení</t>
  </si>
  <si>
    <t xml:space="preserve"> Dotace z jiných státních fondů</t>
  </si>
  <si>
    <t xml:space="preserve"> Dotace poskytnuté ze státních fondů</t>
  </si>
  <si>
    <t xml:space="preserve"> Dotace z rozpočtu obce</t>
  </si>
  <si>
    <t xml:space="preserve"> Dotace z rozpočtu okresu</t>
  </si>
  <si>
    <t xml:space="preserve"> Dotace z rozpočtu kraje</t>
  </si>
  <si>
    <t>Vložit hodnotu</t>
  </si>
  <si>
    <t>Výběr dotace</t>
  </si>
  <si>
    <t xml:space="preserve"> Dotace z územních rozpočtů</t>
  </si>
  <si>
    <t xml:space="preserve"> Příspěvky přijaté na sdruženou akci</t>
  </si>
  <si>
    <t xml:space="preserve"> Dodavatelské úvěry</t>
  </si>
  <si>
    <t xml:space="preserve"> Jiné cizí zdroje tuzemské výše neuvedené</t>
  </si>
  <si>
    <r>
      <t xml:space="preserve">Míra nedostatku financování
</t>
    </r>
    <r>
      <rPr>
        <i/>
        <sz val="8"/>
        <color indexed="8"/>
        <rFont val="Calibri"/>
        <family val="2"/>
        <charset val="238"/>
        <scheme val="minor"/>
      </rPr>
      <t>(dle finanční analýzy CBA)</t>
    </r>
  </si>
  <si>
    <t>Volba dotace</t>
  </si>
  <si>
    <t xml:space="preserve"> Jiné zdroje tuzemské </t>
  </si>
  <si>
    <t xml:space="preserve"> Dotace z fondu PHARE</t>
  </si>
  <si>
    <t xml:space="preserve"> Dotace z fondu SAPARD</t>
  </si>
  <si>
    <t xml:space="preserve"> Dotace z fondu ISPA</t>
  </si>
  <si>
    <t xml:space="preserve"> Dotace z kohezniho fondu EU</t>
  </si>
  <si>
    <t xml:space="preserve"> Dotace ze strukturálních fondů EU</t>
  </si>
  <si>
    <t xml:space="preserve"> Dotace z jiných fondů EU </t>
  </si>
  <si>
    <t xml:space="preserve"> Dotace poskytnuté z fondů EU </t>
  </si>
  <si>
    <t xml:space="preserve"> Dotace z fondu NATO na bezpečnostní investice</t>
  </si>
  <si>
    <t xml:space="preserve"> Dotace z jiných fondů NATO</t>
  </si>
  <si>
    <t xml:space="preserve"> Dotace z fondů NATO</t>
  </si>
  <si>
    <t xml:space="preserve"> Jiné zahraniční zdroje výše neuvedené</t>
  </si>
  <si>
    <t xml:space="preserve"> SOUHRN INVESTIČNÍCH ZDROJŮ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</si>
</sst>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_)"/>
    <numFmt numFmtId="165" formatCode="###\ ###\ ####"/>
    <numFmt numFmtId="166" formatCode="##\ ###\ ###"/>
    <numFmt numFmtId="167" formatCode="#,##0.000"/>
    <numFmt numFmtId="168" formatCode="#,##0.000000"/>
  </numFmts>
  <fonts count="44" x14ac:knownFonts="1">
    <font>
      <sz val="10"/>
      <name val="Arial CE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sz val="12"/>
      <name val="Courier"/>
      <family val="1"/>
      <charset val="238"/>
    </font>
    <font>
      <sz val="12"/>
      <color indexed="8"/>
      <name val="Courier"/>
      <family val="1"/>
      <charset val="238"/>
    </font>
    <font>
      <b/>
      <sz val="14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sz val="12"/>
      <color indexed="8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sz val="12"/>
      <color rgb="FFFF0000"/>
      <name val="Courier"/>
      <family val="1"/>
      <charset val="238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4"/>
      <color rgb="FFFF0000"/>
      <name val="Courier"/>
      <charset val="238"/>
    </font>
    <font>
      <b/>
      <sz val="8"/>
      <color indexed="10"/>
      <name val="Arial"/>
      <family val="2"/>
      <charset val="238"/>
    </font>
    <font>
      <sz val="11"/>
      <color indexed="81"/>
      <name val="Calibri"/>
      <family val="2"/>
      <charset val="238"/>
      <scheme val="minor"/>
    </font>
    <font>
      <b/>
      <sz val="11"/>
      <color indexed="8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1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3" fillId="0" borderId="0"/>
    <xf numFmtId="164" fontId="3" fillId="0" borderId="0"/>
  </cellStyleXfs>
  <cellXfs count="320">
    <xf numFmtId="0" fontId="0" fillId="0" borderId="0" xfId="0"/>
    <xf numFmtId="0" fontId="2" fillId="0" borderId="0" xfId="1" applyFont="1" applyAlignment="1">
      <alignment horizontal="center" vertical="center"/>
    </xf>
    <xf numFmtId="164" fontId="3" fillId="0" borderId="0" xfId="2" applyAlignment="1">
      <alignment horizontal="centerContinuous"/>
    </xf>
    <xf numFmtId="164" fontId="4" fillId="2" borderId="0" xfId="3" applyFont="1" applyFill="1"/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/>
    </xf>
    <xf numFmtId="0" fontId="8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1" fontId="10" fillId="0" borderId="11" xfId="1" applyNumberFormat="1" applyFont="1" applyBorder="1" applyAlignment="1">
      <alignment vertical="center"/>
    </xf>
    <xf numFmtId="0" fontId="10" fillId="0" borderId="12" xfId="1" applyFont="1" applyBorder="1" applyAlignment="1">
      <alignment horizontal="left" vertical="center"/>
    </xf>
    <xf numFmtId="0" fontId="11" fillId="0" borderId="13" xfId="1" applyFont="1" applyBorder="1" applyAlignment="1">
      <alignment horizontal="center" vertical="center" wrapText="1"/>
    </xf>
    <xf numFmtId="164" fontId="12" fillId="0" borderId="14" xfId="2" applyFont="1" applyBorder="1" applyAlignment="1">
      <alignment vertical="center"/>
    </xf>
    <xf numFmtId="0" fontId="13" fillId="0" borderId="15" xfId="1" applyFont="1" applyBorder="1" applyAlignment="1">
      <alignment vertical="center"/>
    </xf>
    <xf numFmtId="164" fontId="14" fillId="0" borderId="16" xfId="2" applyFont="1" applyBorder="1" applyAlignment="1">
      <alignment horizontal="left" vertical="center"/>
    </xf>
    <xf numFmtId="0" fontId="14" fillId="0" borderId="17" xfId="1" applyFont="1" applyBorder="1" applyAlignment="1">
      <alignment horizontal="left" vertical="center"/>
    </xf>
    <xf numFmtId="0" fontId="14" fillId="0" borderId="18" xfId="1" applyFont="1" applyBorder="1" applyAlignment="1">
      <alignment horizontal="left" vertical="center"/>
    </xf>
    <xf numFmtId="0" fontId="13" fillId="0" borderId="0" xfId="1" applyFont="1" applyAlignment="1">
      <alignment vertical="center"/>
    </xf>
    <xf numFmtId="0" fontId="13" fillId="0" borderId="19" xfId="1" applyFont="1" applyBorder="1" applyAlignment="1">
      <alignment vertical="center"/>
    </xf>
    <xf numFmtId="0" fontId="15" fillId="0" borderId="20" xfId="1" applyFont="1" applyBorder="1" applyAlignment="1">
      <alignment horizontal="center" vertical="center"/>
    </xf>
    <xf numFmtId="0" fontId="1" fillId="0" borderId="0" xfId="1"/>
    <xf numFmtId="164" fontId="12" fillId="0" borderId="21" xfId="2" applyFont="1" applyBorder="1" applyAlignment="1">
      <alignment vertical="center"/>
    </xf>
    <xf numFmtId="0" fontId="13" fillId="0" borderId="22" xfId="1" applyFont="1" applyBorder="1" applyAlignment="1">
      <alignment vertical="center"/>
    </xf>
    <xf numFmtId="164" fontId="13" fillId="0" borderId="23" xfId="2" applyFont="1" applyBorder="1" applyAlignment="1">
      <alignment horizontal="left" vertical="center"/>
    </xf>
    <xf numFmtId="0" fontId="13" fillId="0" borderId="24" xfId="1" applyFont="1" applyBorder="1" applyAlignment="1">
      <alignment horizontal="left" vertical="center"/>
    </xf>
    <xf numFmtId="0" fontId="13" fillId="0" borderId="25" xfId="1" applyFont="1" applyBorder="1" applyAlignment="1">
      <alignment horizontal="left" vertical="center"/>
    </xf>
    <xf numFmtId="164" fontId="16" fillId="3" borderId="0" xfId="2" applyFont="1" applyFill="1" applyAlignment="1">
      <alignment vertical="center"/>
    </xf>
    <xf numFmtId="164" fontId="17" fillId="0" borderId="19" xfId="2" applyFont="1" applyBorder="1" applyAlignment="1">
      <alignment vertical="center"/>
    </xf>
    <xf numFmtId="0" fontId="15" fillId="0" borderId="26" xfId="1" applyFont="1" applyBorder="1" applyAlignment="1">
      <alignment horizontal="center" vertical="center"/>
    </xf>
    <xf numFmtId="164" fontId="12" fillId="0" borderId="27" xfId="2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164" fontId="13" fillId="0" borderId="29" xfId="2" applyFont="1" applyBorder="1" applyAlignment="1">
      <alignment horizontal="left" vertical="center"/>
    </xf>
    <xf numFmtId="0" fontId="13" fillId="0" borderId="30" xfId="1" applyFont="1" applyBorder="1" applyAlignment="1">
      <alignment horizontal="left" vertical="center"/>
    </xf>
    <xf numFmtId="0" fontId="13" fillId="0" borderId="31" xfId="1" applyFont="1" applyBorder="1" applyAlignment="1">
      <alignment horizontal="left" vertical="center"/>
    </xf>
    <xf numFmtId="0" fontId="15" fillId="0" borderId="32" xfId="1" applyFont="1" applyBorder="1" applyAlignment="1">
      <alignment horizontal="center" vertical="center"/>
    </xf>
    <xf numFmtId="164" fontId="12" fillId="3" borderId="1" xfId="3" applyFont="1" applyFill="1" applyBorder="1" applyAlignment="1">
      <alignment horizontal="left" vertical="center"/>
    </xf>
    <xf numFmtId="164" fontId="17" fillId="0" borderId="2" xfId="3" applyFont="1" applyBorder="1" applyAlignment="1">
      <alignment vertical="center"/>
    </xf>
    <xf numFmtId="49" fontId="18" fillId="3" borderId="17" xfId="3" applyNumberFormat="1" applyFont="1" applyFill="1" applyBorder="1" applyAlignment="1">
      <alignment vertical="center"/>
    </xf>
    <xf numFmtId="49" fontId="19" fillId="0" borderId="18" xfId="1" applyNumberFormat="1" applyFont="1" applyBorder="1" applyAlignment="1">
      <alignment vertical="center"/>
    </xf>
    <xf numFmtId="0" fontId="12" fillId="3" borderId="33" xfId="1" applyFont="1" applyFill="1" applyBorder="1" applyAlignment="1">
      <alignment horizontal="center" vertical="center"/>
    </xf>
    <xf numFmtId="0" fontId="12" fillId="3" borderId="34" xfId="1" applyFont="1" applyFill="1" applyBorder="1" applyAlignment="1">
      <alignment horizontal="center" vertical="center"/>
    </xf>
    <xf numFmtId="0" fontId="12" fillId="3" borderId="35" xfId="1" applyFont="1" applyFill="1" applyBorder="1" applyAlignment="1">
      <alignment horizontal="center" vertical="center"/>
    </xf>
    <xf numFmtId="0" fontId="12" fillId="0" borderId="36" xfId="1" applyFont="1" applyBorder="1" applyAlignment="1">
      <alignment horizontal="center" vertical="center" shrinkToFit="1"/>
    </xf>
    <xf numFmtId="0" fontId="12" fillId="3" borderId="36" xfId="1" applyFont="1" applyFill="1" applyBorder="1" applyAlignment="1">
      <alignment horizontal="centerContinuous" vertical="center"/>
    </xf>
    <xf numFmtId="0" fontId="18" fillId="3" borderId="34" xfId="1" applyFont="1" applyFill="1" applyBorder="1" applyAlignment="1">
      <alignment horizontal="centerContinuous" vertical="center"/>
    </xf>
    <xf numFmtId="0" fontId="18" fillId="3" borderId="33" xfId="1" applyFont="1" applyFill="1" applyBorder="1" applyAlignment="1">
      <alignment horizontal="centerContinuous" vertical="center"/>
    </xf>
    <xf numFmtId="0" fontId="12" fillId="3" borderId="33" xfId="1" applyFont="1" applyFill="1" applyBorder="1" applyAlignment="1">
      <alignment horizontal="centerContinuous" vertical="center"/>
    </xf>
    <xf numFmtId="0" fontId="12" fillId="3" borderId="37" xfId="1" applyFont="1" applyFill="1" applyBorder="1" applyAlignment="1">
      <alignment horizontal="center" vertical="center"/>
    </xf>
    <xf numFmtId="164" fontId="12" fillId="3" borderId="7" xfId="3" applyFont="1" applyFill="1" applyBorder="1" applyAlignment="1">
      <alignment horizontal="left" vertical="center"/>
    </xf>
    <xf numFmtId="164" fontId="17" fillId="0" borderId="8" xfId="3" applyFont="1" applyBorder="1" applyAlignment="1">
      <alignment horizontal="centerContinuous" vertical="center"/>
    </xf>
    <xf numFmtId="165" fontId="14" fillId="3" borderId="38" xfId="3" applyNumberFormat="1" applyFont="1" applyFill="1" applyBorder="1" applyAlignment="1">
      <alignment horizontal="center" vertical="center"/>
    </xf>
    <xf numFmtId="166" fontId="20" fillId="3" borderId="39" xfId="3" applyNumberFormat="1" applyFont="1" applyFill="1" applyBorder="1" applyAlignment="1">
      <alignment horizontal="center" vertical="center"/>
    </xf>
    <xf numFmtId="0" fontId="12" fillId="3" borderId="40" xfId="1" applyFont="1" applyFill="1" applyBorder="1" applyAlignment="1">
      <alignment horizontal="center" vertical="center"/>
    </xf>
    <xf numFmtId="0" fontId="12" fillId="3" borderId="41" xfId="1" applyFont="1" applyFill="1" applyBorder="1" applyAlignment="1">
      <alignment horizontal="center" vertical="center"/>
    </xf>
    <xf numFmtId="0" fontId="12" fillId="0" borderId="41" xfId="1" applyFont="1" applyBorder="1" applyAlignment="1">
      <alignment horizontal="center" vertical="center"/>
    </xf>
    <xf numFmtId="0" fontId="12" fillId="3" borderId="29" xfId="1" applyFont="1" applyFill="1" applyBorder="1" applyAlignment="1">
      <alignment horizontal="center" vertical="center"/>
    </xf>
    <xf numFmtId="0" fontId="12" fillId="3" borderId="42" xfId="1" applyFont="1" applyFill="1" applyBorder="1" applyAlignment="1">
      <alignment horizontal="center" vertical="center"/>
    </xf>
    <xf numFmtId="0" fontId="12" fillId="3" borderId="29" xfId="1" applyFont="1" applyFill="1" applyBorder="1" applyAlignment="1">
      <alignment horizontal="centerContinuous" vertical="center"/>
    </xf>
    <xf numFmtId="0" fontId="12" fillId="3" borderId="43" xfId="1" applyFont="1" applyFill="1" applyBorder="1" applyAlignment="1">
      <alignment horizontal="center" vertical="center"/>
    </xf>
    <xf numFmtId="164" fontId="12" fillId="3" borderId="44" xfId="3" applyFont="1" applyFill="1" applyBorder="1" applyAlignment="1">
      <alignment horizontal="left" vertical="center"/>
    </xf>
    <xf numFmtId="164" fontId="17" fillId="0" borderId="45" xfId="3" applyFont="1" applyBorder="1" applyAlignment="1">
      <alignment vertical="center"/>
    </xf>
    <xf numFmtId="164" fontId="12" fillId="3" borderId="46" xfId="3" applyFont="1" applyFill="1" applyBorder="1" applyAlignment="1">
      <alignment vertical="center"/>
    </xf>
    <xf numFmtId="164" fontId="12" fillId="3" borderId="45" xfId="3" applyFont="1" applyFill="1" applyBorder="1" applyAlignment="1">
      <alignment vertical="center"/>
    </xf>
    <xf numFmtId="0" fontId="11" fillId="3" borderId="47" xfId="1" quotePrefix="1" applyFont="1" applyFill="1" applyBorder="1" applyAlignment="1">
      <alignment horizontal="center" vertical="center"/>
    </xf>
    <xf numFmtId="0" fontId="11" fillId="3" borderId="46" xfId="1" quotePrefix="1" applyFont="1" applyFill="1" applyBorder="1" applyAlignment="1">
      <alignment horizontal="centerContinuous" vertical="center"/>
    </xf>
    <xf numFmtId="0" fontId="11" fillId="3" borderId="47" xfId="1" applyFont="1" applyFill="1" applyBorder="1" applyAlignment="1">
      <alignment horizontal="center" vertical="center"/>
    </xf>
    <xf numFmtId="0" fontId="11" fillId="0" borderId="46" xfId="1" applyFont="1" applyBorder="1" applyAlignment="1">
      <alignment horizontal="center" vertical="center"/>
    </xf>
    <xf numFmtId="0" fontId="11" fillId="3" borderId="46" xfId="1" quotePrefix="1" applyFont="1" applyFill="1" applyBorder="1" applyAlignment="1">
      <alignment horizontal="center" vertical="center"/>
    </xf>
    <xf numFmtId="0" fontId="12" fillId="3" borderId="48" xfId="1" applyFont="1" applyFill="1" applyBorder="1" applyAlignment="1">
      <alignment horizontal="center" vertical="center"/>
    </xf>
    <xf numFmtId="164" fontId="17" fillId="0" borderId="49" xfId="3" applyFont="1" applyBorder="1" applyAlignment="1">
      <alignment horizontal="left" vertical="center"/>
    </xf>
    <xf numFmtId="164" fontId="17" fillId="0" borderId="0" xfId="3" applyFont="1" applyAlignment="1">
      <alignment vertical="center"/>
    </xf>
    <xf numFmtId="0" fontId="12" fillId="3" borderId="0" xfId="1" applyFont="1" applyFill="1" applyAlignment="1">
      <alignment horizontal="center" vertical="center"/>
    </xf>
    <xf numFmtId="0" fontId="12" fillId="4" borderId="0" xfId="1" applyFont="1" applyFill="1" applyAlignment="1">
      <alignment horizontal="center" vertical="center"/>
    </xf>
    <xf numFmtId="0" fontId="12" fillId="3" borderId="19" xfId="1" applyFont="1" applyFill="1" applyBorder="1" applyAlignment="1">
      <alignment horizontal="center" vertical="center"/>
    </xf>
    <xf numFmtId="0" fontId="21" fillId="0" borderId="1" xfId="1" applyFont="1" applyBorder="1" applyAlignment="1">
      <alignment horizontal="left" vertical="center"/>
    </xf>
    <xf numFmtId="0" fontId="21" fillId="0" borderId="2" xfId="1" applyFont="1" applyBorder="1" applyAlignment="1">
      <alignment horizontal="center" vertical="center"/>
    </xf>
    <xf numFmtId="0" fontId="21" fillId="0" borderId="50" xfId="1" applyFont="1" applyBorder="1" applyAlignment="1">
      <alignment vertical="center"/>
    </xf>
    <xf numFmtId="0" fontId="21" fillId="0" borderId="51" xfId="1" applyFont="1" applyBorder="1" applyAlignment="1">
      <alignment vertical="center"/>
    </xf>
    <xf numFmtId="167" fontId="20" fillId="5" borderId="52" xfId="1" applyNumberFormat="1" applyFont="1" applyFill="1" applyBorder="1" applyAlignment="1" applyProtection="1">
      <alignment vertical="center" shrinkToFit="1"/>
      <protection locked="0"/>
    </xf>
    <xf numFmtId="167" fontId="20" fillId="0" borderId="53" xfId="1" applyNumberFormat="1" applyFont="1" applyBorder="1" applyAlignment="1">
      <alignment vertical="center" shrinkToFit="1"/>
    </xf>
    <xf numFmtId="168" fontId="22" fillId="3" borderId="51" xfId="1" applyNumberFormat="1" applyFont="1" applyFill="1" applyBorder="1" applyAlignment="1">
      <alignment vertical="center" shrinkToFit="1"/>
    </xf>
    <xf numFmtId="167" fontId="20" fillId="0" borderId="52" xfId="1" applyNumberFormat="1" applyFont="1" applyBorder="1" applyAlignment="1">
      <alignment vertical="center" shrinkToFit="1"/>
    </xf>
    <xf numFmtId="167" fontId="20" fillId="0" borderId="54" xfId="1" applyNumberFormat="1" applyFont="1" applyBorder="1" applyAlignment="1">
      <alignment vertical="center" shrinkToFit="1"/>
    </xf>
    <xf numFmtId="167" fontId="20" fillId="0" borderId="55" xfId="1" applyNumberFormat="1" applyFont="1" applyBorder="1" applyAlignment="1">
      <alignment vertical="center" shrinkToFit="1"/>
    </xf>
    <xf numFmtId="0" fontId="0" fillId="0" borderId="21" xfId="0" applyBorder="1"/>
    <xf numFmtId="168" fontId="0" fillId="6" borderId="22" xfId="0" applyNumberFormat="1" applyFill="1" applyBorder="1"/>
    <xf numFmtId="0" fontId="21" fillId="0" borderId="49" xfId="1" applyFont="1" applyBorder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21" fillId="0" borderId="56" xfId="1" applyFont="1" applyBorder="1" applyAlignment="1">
      <alignment vertical="center"/>
    </xf>
    <xf numFmtId="0" fontId="21" fillId="0" borderId="57" xfId="1" applyFont="1" applyBorder="1" applyAlignment="1">
      <alignment vertical="center"/>
    </xf>
    <xf numFmtId="167" fontId="20" fillId="5" borderId="58" xfId="1" applyNumberFormat="1" applyFont="1" applyFill="1" applyBorder="1" applyAlignment="1" applyProtection="1">
      <alignment vertical="center" shrinkToFit="1"/>
      <protection locked="0"/>
    </xf>
    <xf numFmtId="167" fontId="20" fillId="0" borderId="59" xfId="1" applyNumberFormat="1" applyFont="1" applyBorder="1" applyAlignment="1">
      <alignment vertical="center" shrinkToFit="1"/>
    </xf>
    <xf numFmtId="167" fontId="20" fillId="0" borderId="57" xfId="1" applyNumberFormat="1" applyFont="1" applyBorder="1" applyAlignment="1">
      <alignment vertical="center" shrinkToFit="1"/>
    </xf>
    <xf numFmtId="167" fontId="22" fillId="3" borderId="57" xfId="1" applyNumberFormat="1" applyFont="1" applyFill="1" applyBorder="1" applyAlignment="1">
      <alignment vertical="center" shrinkToFit="1"/>
    </xf>
    <xf numFmtId="167" fontId="20" fillId="0" borderId="58" xfId="1" applyNumberFormat="1" applyFont="1" applyBorder="1" applyAlignment="1">
      <alignment vertical="center" shrinkToFit="1"/>
    </xf>
    <xf numFmtId="167" fontId="20" fillId="0" borderId="60" xfId="1" applyNumberFormat="1" applyFont="1" applyBorder="1" applyAlignment="1">
      <alignment vertical="center" shrinkToFit="1"/>
    </xf>
    <xf numFmtId="167" fontId="20" fillId="0" borderId="61" xfId="1" applyNumberFormat="1" applyFont="1" applyBorder="1" applyAlignment="1">
      <alignment vertical="center" shrinkToFit="1"/>
    </xf>
    <xf numFmtId="0" fontId="21" fillId="0" borderId="41" xfId="1" applyFont="1" applyBorder="1" applyAlignment="1">
      <alignment vertical="center"/>
    </xf>
    <xf numFmtId="0" fontId="21" fillId="0" borderId="62" xfId="1" applyFont="1" applyBorder="1" applyAlignment="1">
      <alignment vertical="center"/>
    </xf>
    <xf numFmtId="167" fontId="20" fillId="0" borderId="26" xfId="1" applyNumberFormat="1" applyFont="1" applyBorder="1" applyAlignment="1">
      <alignment vertical="center" shrinkToFit="1"/>
    </xf>
    <xf numFmtId="0" fontId="23" fillId="0" borderId="63" xfId="1" applyFont="1" applyBorder="1" applyAlignment="1">
      <alignment horizontal="left" vertical="center"/>
    </xf>
    <xf numFmtId="0" fontId="23" fillId="0" borderId="64" xfId="1" applyFont="1" applyBorder="1" applyAlignment="1">
      <alignment horizontal="center" vertical="center"/>
    </xf>
    <xf numFmtId="0" fontId="23" fillId="0" borderId="65" xfId="1" applyFont="1" applyBorder="1" applyAlignment="1">
      <alignment vertical="center"/>
    </xf>
    <xf numFmtId="0" fontId="23" fillId="0" borderId="66" xfId="1" applyFont="1" applyBorder="1" applyAlignment="1">
      <alignment vertical="center"/>
    </xf>
    <xf numFmtId="167" fontId="24" fillId="0" borderId="67" xfId="1" applyNumberFormat="1" applyFont="1" applyBorder="1" applyAlignment="1">
      <alignment vertical="center" shrinkToFit="1"/>
    </xf>
    <xf numFmtId="167" fontId="24" fillId="0" borderId="28" xfId="1" applyNumberFormat="1" applyFont="1" applyBorder="1" applyAlignment="1">
      <alignment vertical="center" shrinkToFit="1"/>
    </xf>
    <xf numFmtId="167" fontId="25" fillId="3" borderId="28" xfId="1" applyNumberFormat="1" applyFont="1" applyFill="1" applyBorder="1" applyAlignment="1">
      <alignment vertical="center" shrinkToFit="1"/>
    </xf>
    <xf numFmtId="167" fontId="24" fillId="0" borderId="68" xfId="1" applyNumberFormat="1" applyFont="1" applyBorder="1" applyAlignment="1">
      <alignment vertical="center" shrinkToFit="1"/>
    </xf>
    <xf numFmtId="167" fontId="24" fillId="0" borderId="69" xfId="1" applyNumberFormat="1" applyFont="1" applyBorder="1" applyAlignment="1">
      <alignment vertical="center" shrinkToFit="1"/>
    </xf>
    <xf numFmtId="167" fontId="24" fillId="0" borderId="70" xfId="1" applyNumberFormat="1" applyFont="1" applyBorder="1" applyAlignment="1">
      <alignment vertical="center" shrinkToFit="1"/>
    </xf>
    <xf numFmtId="0" fontId="23" fillId="0" borderId="1" xfId="1" applyFont="1" applyBorder="1" applyAlignment="1">
      <alignment horizontal="left" vertical="center"/>
    </xf>
    <xf numFmtId="0" fontId="23" fillId="0" borderId="2" xfId="1" applyFont="1" applyBorder="1" applyAlignment="1">
      <alignment horizontal="center" vertical="center"/>
    </xf>
    <xf numFmtId="0" fontId="23" fillId="0" borderId="3" xfId="1" applyFont="1" applyBorder="1" applyAlignment="1">
      <alignment vertical="center"/>
    </xf>
    <xf numFmtId="0" fontId="23" fillId="0" borderId="4" xfId="1" applyFont="1" applyBorder="1" applyAlignment="1">
      <alignment vertical="center"/>
    </xf>
    <xf numFmtId="167" fontId="24" fillId="5" borderId="71" xfId="1" applyNumberFormat="1" applyFont="1" applyFill="1" applyBorder="1" applyAlignment="1" applyProtection="1">
      <alignment vertical="center" shrinkToFit="1"/>
      <protection locked="0"/>
    </xf>
    <xf numFmtId="167" fontId="20" fillId="0" borderId="72" xfId="1" applyNumberFormat="1" applyFont="1" applyBorder="1" applyAlignment="1">
      <alignment vertical="center" shrinkToFit="1"/>
    </xf>
    <xf numFmtId="167" fontId="26" fillId="3" borderId="4" xfId="1" applyNumberFormat="1" applyFont="1" applyFill="1" applyBorder="1" applyAlignment="1">
      <alignment vertical="center" shrinkToFit="1"/>
    </xf>
    <xf numFmtId="167" fontId="20" fillId="0" borderId="71" xfId="1" applyNumberFormat="1" applyFont="1" applyBorder="1" applyAlignment="1">
      <alignment vertical="center" shrinkToFit="1"/>
    </xf>
    <xf numFmtId="167" fontId="20" fillId="0" borderId="19" xfId="1" applyNumberFormat="1" applyFont="1" applyBorder="1" applyAlignment="1">
      <alignment vertical="center" shrinkToFit="1"/>
    </xf>
    <xf numFmtId="167" fontId="24" fillId="0" borderId="55" xfId="1" applyNumberFormat="1" applyFont="1" applyBorder="1" applyAlignment="1">
      <alignment vertical="center" shrinkToFit="1"/>
    </xf>
    <xf numFmtId="167" fontId="24" fillId="5" borderId="67" xfId="1" applyNumberFormat="1" applyFont="1" applyFill="1" applyBorder="1" applyAlignment="1" applyProtection="1">
      <alignment vertical="center" shrinkToFit="1"/>
      <protection locked="0"/>
    </xf>
    <xf numFmtId="167" fontId="20" fillId="0" borderId="73" xfId="1" applyNumberFormat="1" applyFont="1" applyBorder="1" applyAlignment="1">
      <alignment vertical="center" shrinkToFit="1"/>
    </xf>
    <xf numFmtId="167" fontId="20" fillId="0" borderId="28" xfId="1" applyNumberFormat="1" applyFont="1" applyBorder="1" applyAlignment="1">
      <alignment vertical="center" shrinkToFit="1"/>
    </xf>
    <xf numFmtId="167" fontId="26" fillId="3" borderId="66" xfId="1" applyNumberFormat="1" applyFont="1" applyFill="1" applyBorder="1" applyAlignment="1">
      <alignment vertical="center" shrinkToFit="1"/>
    </xf>
    <xf numFmtId="167" fontId="20" fillId="0" borderId="67" xfId="1" applyNumberFormat="1" applyFont="1" applyBorder="1" applyAlignment="1">
      <alignment vertical="center" shrinkToFit="1"/>
    </xf>
    <xf numFmtId="167" fontId="20" fillId="0" borderId="74" xfId="1" applyNumberFormat="1" applyFont="1" applyBorder="1" applyAlignment="1">
      <alignment vertical="center" shrinkToFit="1"/>
    </xf>
    <xf numFmtId="168" fontId="0" fillId="0" borderId="22" xfId="0" applyNumberFormat="1" applyBorder="1"/>
    <xf numFmtId="167" fontId="20" fillId="0" borderId="51" xfId="1" applyNumberFormat="1" applyFont="1" applyBorder="1" applyAlignment="1">
      <alignment vertical="center" shrinkToFit="1"/>
    </xf>
    <xf numFmtId="167" fontId="22" fillId="3" borderId="51" xfId="1" applyNumberFormat="1" applyFont="1" applyFill="1" applyBorder="1" applyAlignment="1">
      <alignment vertical="center" shrinkToFit="1"/>
    </xf>
    <xf numFmtId="0" fontId="0" fillId="0" borderId="27" xfId="0" applyBorder="1"/>
    <xf numFmtId="168" fontId="0" fillId="6" borderId="28" xfId="0" applyNumberFormat="1" applyFill="1" applyBorder="1"/>
    <xf numFmtId="167" fontId="20" fillId="0" borderId="75" xfId="1" applyNumberFormat="1" applyFont="1" applyBorder="1" applyAlignment="1">
      <alignment vertical="center" shrinkToFit="1"/>
    </xf>
    <xf numFmtId="167" fontId="20" fillId="0" borderId="40" xfId="1" applyNumberFormat="1" applyFont="1" applyBorder="1" applyAlignment="1">
      <alignment vertical="center" shrinkToFit="1"/>
    </xf>
    <xf numFmtId="167" fontId="20" fillId="0" borderId="62" xfId="1" applyNumberFormat="1" applyFont="1" applyBorder="1" applyAlignment="1">
      <alignment vertical="center" shrinkToFit="1"/>
    </xf>
    <xf numFmtId="167" fontId="22" fillId="3" borderId="62" xfId="1" applyNumberFormat="1" applyFont="1" applyFill="1" applyBorder="1" applyAlignment="1">
      <alignment vertical="center" shrinkToFit="1"/>
    </xf>
    <xf numFmtId="0" fontId="27" fillId="0" borderId="21" xfId="0" applyFont="1" applyBorder="1"/>
    <xf numFmtId="168" fontId="27" fillId="6" borderId="22" xfId="0" applyNumberFormat="1" applyFont="1" applyFill="1" applyBorder="1"/>
    <xf numFmtId="167" fontId="24" fillId="0" borderId="66" xfId="1" applyNumberFormat="1" applyFont="1" applyBorder="1" applyAlignment="1">
      <alignment vertical="center" shrinkToFit="1"/>
    </xf>
    <xf numFmtId="167" fontId="25" fillId="3" borderId="66" xfId="1" applyNumberFormat="1" applyFont="1" applyFill="1" applyBorder="1" applyAlignment="1">
      <alignment vertical="center" shrinkToFit="1"/>
    </xf>
    <xf numFmtId="167" fontId="24" fillId="0" borderId="74" xfId="1" applyNumberFormat="1" applyFont="1" applyBorder="1" applyAlignment="1">
      <alignment vertical="center" shrinkToFit="1"/>
    </xf>
    <xf numFmtId="0" fontId="21" fillId="0" borderId="11" xfId="1" applyFont="1" applyBorder="1" applyAlignment="1">
      <alignment vertical="center"/>
    </xf>
    <xf numFmtId="0" fontId="21" fillId="0" borderId="76" xfId="1" applyFont="1" applyBorder="1" applyAlignment="1">
      <alignment vertical="center"/>
    </xf>
    <xf numFmtId="167" fontId="20" fillId="0" borderId="77" xfId="1" applyNumberFormat="1" applyFont="1" applyBorder="1" applyAlignment="1">
      <alignment vertical="center" shrinkToFit="1"/>
    </xf>
    <xf numFmtId="167" fontId="20" fillId="0" borderId="78" xfId="1" applyNumberFormat="1" applyFont="1" applyBorder="1" applyAlignment="1">
      <alignment vertical="center" shrinkToFit="1"/>
    </xf>
    <xf numFmtId="167" fontId="20" fillId="0" borderId="76" xfId="1" applyNumberFormat="1" applyFont="1" applyBorder="1" applyAlignment="1">
      <alignment vertical="center" shrinkToFit="1"/>
    </xf>
    <xf numFmtId="167" fontId="22" fillId="3" borderId="76" xfId="1" applyNumberFormat="1" applyFont="1" applyFill="1" applyBorder="1" applyAlignment="1">
      <alignment vertical="center" shrinkToFit="1"/>
    </xf>
    <xf numFmtId="167" fontId="20" fillId="0" borderId="12" xfId="1" applyNumberFormat="1" applyFont="1" applyBorder="1" applyAlignment="1">
      <alignment vertical="center" shrinkToFit="1"/>
    </xf>
    <xf numFmtId="167" fontId="20" fillId="0" borderId="13" xfId="1" applyNumberFormat="1" applyFont="1" applyBorder="1" applyAlignment="1">
      <alignment vertical="center" shrinkToFit="1"/>
    </xf>
    <xf numFmtId="164" fontId="28" fillId="2" borderId="0" xfId="3" applyFont="1" applyFill="1"/>
    <xf numFmtId="0" fontId="21" fillId="0" borderId="79" xfId="1" applyFont="1" applyBorder="1" applyAlignment="1">
      <alignment vertical="center"/>
    </xf>
    <xf numFmtId="167" fontId="29" fillId="0" borderId="58" xfId="1" applyNumberFormat="1" applyFont="1" applyBorder="1" applyAlignment="1">
      <alignment vertical="center" shrinkToFit="1"/>
    </xf>
    <xf numFmtId="167" fontId="29" fillId="0" borderId="59" xfId="1" applyNumberFormat="1" applyFont="1" applyBorder="1" applyAlignment="1">
      <alignment vertical="center" shrinkToFit="1"/>
    </xf>
    <xf numFmtId="167" fontId="29" fillId="0" borderId="57" xfId="1" applyNumberFormat="1" applyFont="1" applyBorder="1" applyAlignment="1">
      <alignment vertical="center" shrinkToFit="1"/>
    </xf>
    <xf numFmtId="167" fontId="30" fillId="3" borderId="57" xfId="1" applyNumberFormat="1" applyFont="1" applyFill="1" applyBorder="1" applyAlignment="1">
      <alignment vertical="center" shrinkToFit="1"/>
    </xf>
    <xf numFmtId="0" fontId="21" fillId="0" borderId="59" xfId="1" applyFont="1" applyBorder="1" applyAlignment="1">
      <alignment vertical="center"/>
    </xf>
    <xf numFmtId="167" fontId="29" fillId="0" borderId="60" xfId="1" applyNumberFormat="1" applyFont="1" applyBorder="1" applyAlignment="1">
      <alignment vertical="center" shrinkToFit="1"/>
    </xf>
    <xf numFmtId="167" fontId="29" fillId="0" borderId="58" xfId="3" applyNumberFormat="1" applyFont="1" applyBorder="1" applyAlignment="1">
      <alignment vertical="center" shrinkToFit="1"/>
    </xf>
    <xf numFmtId="167" fontId="20" fillId="5" borderId="77" xfId="1" applyNumberFormat="1" applyFont="1" applyFill="1" applyBorder="1" applyAlignment="1" applyProtection="1">
      <alignment vertical="center" shrinkToFit="1"/>
      <protection locked="0"/>
    </xf>
    <xf numFmtId="167" fontId="20" fillId="0" borderId="80" xfId="1" applyNumberFormat="1" applyFont="1" applyBorder="1" applyAlignment="1">
      <alignment vertical="center" shrinkToFit="1"/>
    </xf>
    <xf numFmtId="167" fontId="20" fillId="0" borderId="81" xfId="1" applyNumberFormat="1" applyFont="1" applyBorder="1" applyAlignment="1">
      <alignment vertical="center" shrinkToFit="1"/>
    </xf>
    <xf numFmtId="167" fontId="25" fillId="3" borderId="82" xfId="1" applyNumberFormat="1" applyFont="1" applyFill="1" applyBorder="1" applyAlignment="1">
      <alignment vertical="center" shrinkToFit="1"/>
    </xf>
    <xf numFmtId="167" fontId="20" fillId="0" borderId="83" xfId="1" applyNumberFormat="1" applyFont="1" applyBorder="1" applyAlignment="1">
      <alignment vertical="center" shrinkToFit="1"/>
    </xf>
    <xf numFmtId="164" fontId="31" fillId="2" borderId="0" xfId="3" applyFont="1" applyFill="1"/>
    <xf numFmtId="167" fontId="24" fillId="0" borderId="84" xfId="1" applyNumberFormat="1" applyFont="1" applyBorder="1" applyAlignment="1">
      <alignment vertical="center" shrinkToFit="1"/>
    </xf>
    <xf numFmtId="167" fontId="24" fillId="0" borderId="85" xfId="1" applyNumberFormat="1" applyFont="1" applyBorder="1" applyAlignment="1">
      <alignment vertical="center" shrinkToFit="1"/>
    </xf>
    <xf numFmtId="167" fontId="25" fillId="3" borderId="85" xfId="1" applyNumberFormat="1" applyFont="1" applyFill="1" applyBorder="1" applyAlignment="1">
      <alignment vertical="center" shrinkToFit="1"/>
    </xf>
    <xf numFmtId="167" fontId="24" fillId="0" borderId="86" xfId="1" applyNumberFormat="1" applyFont="1" applyBorder="1" applyAlignment="1">
      <alignment vertical="center" shrinkToFit="1"/>
    </xf>
    <xf numFmtId="167" fontId="24" fillId="0" borderId="87" xfId="1" applyNumberFormat="1" applyFont="1" applyBorder="1" applyAlignment="1">
      <alignment vertical="center" shrinkToFit="1"/>
    </xf>
    <xf numFmtId="0" fontId="16" fillId="0" borderId="88" xfId="1" applyFont="1" applyBorder="1" applyAlignment="1">
      <alignment horizontal="left" vertical="center"/>
    </xf>
    <xf numFmtId="0" fontId="12" fillId="0" borderId="89" xfId="1" applyFont="1" applyBorder="1" applyAlignment="1">
      <alignment horizontal="center" vertical="center"/>
    </xf>
    <xf numFmtId="0" fontId="8" fillId="0" borderId="90" xfId="1" applyFont="1" applyBorder="1" applyAlignment="1">
      <alignment vertical="center"/>
    </xf>
    <xf numFmtId="0" fontId="12" fillId="0" borderId="91" xfId="1" applyFont="1" applyBorder="1" applyAlignment="1">
      <alignment vertical="center"/>
    </xf>
    <xf numFmtId="167" fontId="20" fillId="5" borderId="92" xfId="1" applyNumberFormat="1" applyFont="1" applyFill="1" applyBorder="1" applyAlignment="1" applyProtection="1">
      <alignment vertical="center" shrinkToFit="1"/>
      <protection locked="0"/>
    </xf>
    <xf numFmtId="167" fontId="20" fillId="0" borderId="93" xfId="1" applyNumberFormat="1" applyFont="1" applyBorder="1" applyAlignment="1">
      <alignment vertical="center" shrinkToFit="1"/>
    </xf>
    <xf numFmtId="167" fontId="20" fillId="0" borderId="31" xfId="1" applyNumberFormat="1" applyFont="1" applyBorder="1" applyAlignment="1">
      <alignment vertical="center" shrinkToFit="1"/>
    </xf>
    <xf numFmtId="167" fontId="20" fillId="0" borderId="94" xfId="1" applyNumberFormat="1" applyFont="1" applyBorder="1" applyAlignment="1">
      <alignment vertical="center" shrinkToFit="1"/>
    </xf>
    <xf numFmtId="0" fontId="16" fillId="0" borderId="95" xfId="1" applyFont="1" applyBorder="1" applyAlignment="1">
      <alignment horizontal="left" vertical="center"/>
    </xf>
    <xf numFmtId="0" fontId="16" fillId="0" borderId="96" xfId="1" applyFont="1" applyBorder="1" applyAlignment="1">
      <alignment horizontal="center" vertical="center"/>
    </xf>
    <xf numFmtId="0" fontId="8" fillId="0" borderId="97" xfId="1" applyFont="1" applyBorder="1" applyAlignment="1">
      <alignment vertical="center"/>
    </xf>
    <xf numFmtId="0" fontId="12" fillId="0" borderId="98" xfId="1" applyFont="1" applyBorder="1" applyAlignment="1">
      <alignment vertical="center"/>
    </xf>
    <xf numFmtId="167" fontId="24" fillId="0" borderId="99" xfId="1" applyNumberFormat="1" applyFont="1" applyBorder="1" applyAlignment="1">
      <alignment vertical="center" shrinkToFit="1"/>
    </xf>
    <xf numFmtId="167" fontId="24" fillId="0" borderId="100" xfId="1" applyNumberFormat="1" applyFont="1" applyBorder="1" applyAlignment="1">
      <alignment vertical="center" shrinkToFit="1"/>
    </xf>
    <xf numFmtId="167" fontId="24" fillId="0" borderId="101" xfId="1" applyNumberFormat="1" applyFont="1" applyBorder="1" applyAlignment="1">
      <alignment vertical="center" shrinkToFit="1"/>
    </xf>
    <xf numFmtId="167" fontId="25" fillId="3" borderId="101" xfId="1" applyNumberFormat="1" applyFont="1" applyFill="1" applyBorder="1" applyAlignment="1">
      <alignment vertical="center" shrinkToFit="1"/>
    </xf>
    <xf numFmtId="167" fontId="24" fillId="0" borderId="102" xfId="1" applyNumberFormat="1" applyFont="1" applyBorder="1" applyAlignment="1">
      <alignment vertical="center" shrinkToFit="1"/>
    </xf>
    <xf numFmtId="167" fontId="24" fillId="0" borderId="103" xfId="1" applyNumberFormat="1" applyFont="1" applyBorder="1" applyAlignment="1">
      <alignment vertical="center" shrinkToFit="1"/>
    </xf>
    <xf numFmtId="167" fontId="24" fillId="0" borderId="104" xfId="1" applyNumberFormat="1" applyFont="1" applyBorder="1" applyAlignment="1">
      <alignment vertical="center" shrinkToFit="1"/>
    </xf>
    <xf numFmtId="167" fontId="24" fillId="0" borderId="105" xfId="1" applyNumberFormat="1" applyFont="1" applyBorder="1" applyAlignment="1">
      <alignment vertical="center" shrinkToFit="1"/>
    </xf>
    <xf numFmtId="0" fontId="12" fillId="0" borderId="106" xfId="1" applyFont="1" applyBorder="1" applyAlignment="1">
      <alignment horizontal="left" vertical="center"/>
    </xf>
    <xf numFmtId="0" fontId="12" fillId="0" borderId="30" xfId="1" applyFont="1" applyBorder="1" applyAlignment="1">
      <alignment horizontal="center" vertical="center"/>
    </xf>
    <xf numFmtId="0" fontId="18" fillId="0" borderId="107" xfId="1" applyFont="1" applyBorder="1" applyAlignment="1">
      <alignment vertical="center"/>
    </xf>
    <xf numFmtId="167" fontId="20" fillId="0" borderId="108" xfId="1" applyNumberFormat="1" applyFont="1" applyBorder="1" applyAlignment="1">
      <alignment vertical="center" shrinkToFit="1"/>
    </xf>
    <xf numFmtId="167" fontId="20" fillId="0" borderId="109" xfId="1" applyNumberFormat="1" applyFont="1" applyBorder="1" applyAlignment="1">
      <alignment vertical="center" shrinkToFit="1"/>
    </xf>
    <xf numFmtId="0" fontId="12" fillId="0" borderId="49" xfId="1" applyFont="1" applyBorder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18" fillId="0" borderId="57" xfId="1" applyFont="1" applyBorder="1" applyAlignment="1">
      <alignment vertical="center"/>
    </xf>
    <xf numFmtId="0" fontId="18" fillId="0" borderId="76" xfId="1" applyFont="1" applyBorder="1" applyAlignment="1">
      <alignment vertical="center"/>
    </xf>
    <xf numFmtId="167" fontId="20" fillId="0" borderId="110" xfId="1" applyNumberFormat="1" applyFont="1" applyBorder="1" applyAlignment="1">
      <alignment vertical="center" shrinkToFit="1"/>
    </xf>
    <xf numFmtId="0" fontId="11" fillId="0" borderId="95" xfId="1" applyFont="1" applyBorder="1" applyAlignment="1">
      <alignment horizontal="left" vertical="center"/>
    </xf>
    <xf numFmtId="0" fontId="11" fillId="0" borderId="96" xfId="1" applyFont="1" applyBorder="1" applyAlignment="1">
      <alignment horizontal="center" vertical="center"/>
    </xf>
    <xf numFmtId="0" fontId="11" fillId="0" borderId="97" xfId="1" applyFont="1" applyBorder="1" applyAlignment="1">
      <alignment vertical="center"/>
    </xf>
    <xf numFmtId="0" fontId="11" fillId="0" borderId="98" xfId="1" applyFont="1" applyBorder="1" applyAlignment="1">
      <alignment vertical="center"/>
    </xf>
    <xf numFmtId="167" fontId="32" fillId="0" borderId="99" xfId="1" applyNumberFormat="1" applyFont="1" applyBorder="1" applyAlignment="1">
      <alignment vertical="center" shrinkToFit="1"/>
    </xf>
    <xf numFmtId="167" fontId="32" fillId="0" borderId="111" xfId="1" applyNumberFormat="1" applyFont="1" applyBorder="1" applyAlignment="1">
      <alignment vertical="center" shrinkToFit="1"/>
    </xf>
    <xf numFmtId="167" fontId="33" fillId="3" borderId="111" xfId="1" applyNumberFormat="1" applyFont="1" applyFill="1" applyBorder="1" applyAlignment="1">
      <alignment vertical="center" shrinkToFit="1"/>
    </xf>
    <xf numFmtId="167" fontId="32" fillId="0" borderId="98" xfId="1" applyNumberFormat="1" applyFont="1" applyBorder="1" applyAlignment="1">
      <alignment vertical="center" shrinkToFit="1"/>
    </xf>
    <xf numFmtId="167" fontId="32" fillId="0" borderId="112" xfId="1" applyNumberFormat="1" applyFont="1" applyBorder="1" applyAlignment="1">
      <alignment vertical="center" shrinkToFit="1"/>
    </xf>
    <xf numFmtId="167" fontId="32" fillId="0" borderId="113" xfId="1" applyNumberFormat="1" applyFont="1" applyBorder="1" applyAlignment="1">
      <alignment vertical="center" shrinkToFit="1"/>
    </xf>
    <xf numFmtId="167" fontId="32" fillId="0" borderId="105" xfId="1" applyNumberFormat="1" applyFont="1" applyBorder="1" applyAlignment="1">
      <alignment vertical="center" shrinkToFit="1"/>
    </xf>
    <xf numFmtId="164" fontId="34" fillId="0" borderId="49" xfId="3" applyFont="1" applyBorder="1" applyAlignment="1">
      <alignment horizontal="left" vertical="center"/>
    </xf>
    <xf numFmtId="164" fontId="34" fillId="0" borderId="0" xfId="3" applyFont="1" applyAlignment="1">
      <alignment horizontal="center" vertical="center"/>
    </xf>
    <xf numFmtId="164" fontId="34" fillId="0" borderId="0" xfId="3" applyFont="1" applyAlignment="1">
      <alignment vertical="center"/>
    </xf>
    <xf numFmtId="167" fontId="29" fillId="0" borderId="0" xfId="3" applyNumberFormat="1" applyFont="1" applyAlignment="1">
      <alignment vertical="center" shrinkToFit="1"/>
    </xf>
    <xf numFmtId="167" fontId="30" fillId="3" borderId="0" xfId="3" applyNumberFormat="1" applyFont="1" applyFill="1" applyAlignment="1">
      <alignment vertical="center" shrinkToFit="1"/>
    </xf>
    <xf numFmtId="167" fontId="29" fillId="0" borderId="19" xfId="3" applyNumberFormat="1" applyFont="1" applyBorder="1" applyAlignment="1">
      <alignment vertical="center" shrinkToFit="1"/>
    </xf>
    <xf numFmtId="0" fontId="16" fillId="0" borderId="114" xfId="1" applyFont="1" applyBorder="1" applyAlignment="1">
      <alignment horizontal="left" vertical="center"/>
    </xf>
    <xf numFmtId="0" fontId="12" fillId="0" borderId="17" xfId="1" applyFont="1" applyBorder="1" applyAlignment="1">
      <alignment horizontal="center" vertical="center"/>
    </xf>
    <xf numFmtId="0" fontId="8" fillId="0" borderId="16" xfId="1" applyFont="1" applyBorder="1" applyAlignment="1">
      <alignment vertical="center"/>
    </xf>
    <xf numFmtId="0" fontId="12" fillId="0" borderId="115" xfId="1" applyFont="1" applyBorder="1" applyAlignment="1">
      <alignment vertical="center"/>
    </xf>
    <xf numFmtId="167" fontId="20" fillId="0" borderId="116" xfId="1" applyNumberFormat="1" applyFont="1" applyBorder="1" applyAlignment="1">
      <alignment vertical="center" shrinkToFit="1"/>
    </xf>
    <xf numFmtId="167" fontId="20" fillId="0" borderId="115" xfId="1" applyNumberFormat="1" applyFont="1" applyBorder="1" applyAlignment="1">
      <alignment vertical="center" shrinkToFit="1"/>
    </xf>
    <xf numFmtId="167" fontId="22" fillId="3" borderId="115" xfId="1" applyNumberFormat="1" applyFont="1" applyFill="1" applyBorder="1" applyAlignment="1">
      <alignment vertical="center" shrinkToFit="1"/>
    </xf>
    <xf numFmtId="167" fontId="20" fillId="0" borderId="117" xfId="1" applyNumberFormat="1" applyFont="1" applyBorder="1" applyAlignment="1">
      <alignment vertical="center" shrinkToFit="1"/>
    </xf>
    <xf numFmtId="167" fontId="20" fillId="0" borderId="118" xfId="1" applyNumberFormat="1" applyFont="1" applyBorder="1" applyAlignment="1">
      <alignment vertical="center" shrinkToFit="1"/>
    </xf>
    <xf numFmtId="167" fontId="24" fillId="0" borderId="119" xfId="1" applyNumberFormat="1" applyFont="1" applyBorder="1" applyAlignment="1">
      <alignment vertical="center" shrinkToFit="1"/>
    </xf>
    <xf numFmtId="0" fontId="16" fillId="0" borderId="120" xfId="1" applyFont="1" applyBorder="1" applyAlignment="1">
      <alignment horizontal="left" vertical="center"/>
    </xf>
    <xf numFmtId="0" fontId="12" fillId="0" borderId="24" xfId="1" applyFont="1" applyBorder="1" applyAlignment="1">
      <alignment horizontal="center" vertical="center"/>
    </xf>
    <xf numFmtId="0" fontId="8" fillId="0" borderId="23" xfId="1" applyFont="1" applyBorder="1" applyAlignment="1">
      <alignment vertical="center"/>
    </xf>
    <xf numFmtId="0" fontId="12" fillId="0" borderId="121" xfId="1" applyFont="1" applyBorder="1" applyAlignment="1">
      <alignment vertical="center"/>
    </xf>
    <xf numFmtId="167" fontId="20" fillId="0" borderId="122" xfId="1" applyNumberFormat="1" applyFont="1" applyBorder="1" applyAlignment="1">
      <alignment vertical="center" shrinkToFit="1"/>
    </xf>
    <xf numFmtId="167" fontId="20" fillId="0" borderId="121" xfId="1" applyNumberFormat="1" applyFont="1" applyBorder="1" applyAlignment="1">
      <alignment vertical="center" shrinkToFit="1"/>
    </xf>
    <xf numFmtId="167" fontId="22" fillId="3" borderId="121" xfId="1" applyNumberFormat="1" applyFont="1" applyFill="1" applyBorder="1" applyAlignment="1">
      <alignment vertical="center" shrinkToFit="1"/>
    </xf>
    <xf numFmtId="167" fontId="20" fillId="0" borderId="123" xfId="1" applyNumberFormat="1" applyFont="1" applyBorder="1" applyAlignment="1">
      <alignment vertical="center" shrinkToFit="1"/>
    </xf>
    <xf numFmtId="167" fontId="20" fillId="0" borderId="124" xfId="1" applyNumberFormat="1" applyFont="1" applyBorder="1" applyAlignment="1">
      <alignment vertical="center" shrinkToFit="1"/>
    </xf>
    <xf numFmtId="167" fontId="24" fillId="0" borderId="13" xfId="1" applyNumberFormat="1" applyFont="1" applyBorder="1" applyAlignment="1">
      <alignment vertical="center" shrinkToFit="1"/>
    </xf>
    <xf numFmtId="0" fontId="21" fillId="0" borderId="56" xfId="1" applyFont="1" applyBorder="1" applyAlignment="1">
      <alignment horizontal="left" vertical="center"/>
    </xf>
    <xf numFmtId="0" fontId="12" fillId="0" borderId="57" xfId="1" applyFont="1" applyBorder="1" applyAlignment="1">
      <alignment vertical="center"/>
    </xf>
    <xf numFmtId="167" fontId="20" fillId="0" borderId="125" xfId="1" applyNumberFormat="1" applyFont="1" applyBorder="1" applyAlignment="1">
      <alignment vertical="center" shrinkToFit="1"/>
    </xf>
    <xf numFmtId="167" fontId="24" fillId="0" borderId="61" xfId="1" applyNumberFormat="1" applyFont="1" applyBorder="1" applyAlignment="1">
      <alignment vertical="center" shrinkToFit="1"/>
    </xf>
    <xf numFmtId="0" fontId="21" fillId="0" borderId="11" xfId="1" applyFont="1" applyBorder="1" applyAlignment="1">
      <alignment horizontal="left" vertical="center"/>
    </xf>
    <xf numFmtId="0" fontId="12" fillId="0" borderId="62" xfId="1" applyFont="1" applyBorder="1" applyAlignment="1">
      <alignment vertical="center"/>
    </xf>
    <xf numFmtId="167" fontId="20" fillId="0" borderId="126" xfId="1" applyNumberFormat="1" applyFont="1" applyBorder="1" applyAlignment="1">
      <alignment vertical="center" shrinkToFit="1"/>
    </xf>
    <xf numFmtId="0" fontId="16" fillId="0" borderId="127" xfId="1" applyFont="1" applyBorder="1" applyAlignment="1">
      <alignment horizontal="left" vertical="center"/>
    </xf>
    <xf numFmtId="0" fontId="16" fillId="0" borderId="128" xfId="1" applyFont="1" applyBorder="1" applyAlignment="1">
      <alignment horizontal="center" vertical="center"/>
    </xf>
    <xf numFmtId="0" fontId="16" fillId="0" borderId="23" xfId="1" applyFont="1" applyBorder="1" applyAlignment="1">
      <alignment vertical="center"/>
    </xf>
    <xf numFmtId="0" fontId="16" fillId="0" borderId="121" xfId="1" applyFont="1" applyBorder="1" applyAlignment="1">
      <alignment vertical="center"/>
    </xf>
    <xf numFmtId="167" fontId="24" fillId="0" borderId="122" xfId="1" applyNumberFormat="1" applyFont="1" applyBorder="1" applyAlignment="1">
      <alignment vertical="center" shrinkToFit="1"/>
    </xf>
    <xf numFmtId="167" fontId="24" fillId="0" borderId="78" xfId="1" applyNumberFormat="1" applyFont="1" applyBorder="1" applyAlignment="1">
      <alignment vertical="center" shrinkToFit="1"/>
    </xf>
    <xf numFmtId="167" fontId="25" fillId="3" borderId="121" xfId="1" applyNumberFormat="1" applyFont="1" applyFill="1" applyBorder="1" applyAlignment="1">
      <alignment vertical="center" shrinkToFit="1"/>
    </xf>
    <xf numFmtId="167" fontId="24" fillId="0" borderId="126" xfId="1" applyNumberFormat="1" applyFont="1" applyBorder="1" applyAlignment="1">
      <alignment vertical="center" shrinkToFit="1"/>
    </xf>
    <xf numFmtId="0" fontId="12" fillId="0" borderId="56" xfId="1" applyFont="1" applyBorder="1" applyAlignment="1">
      <alignment vertical="center"/>
    </xf>
    <xf numFmtId="0" fontId="16" fillId="0" borderId="57" xfId="1" applyFont="1" applyBorder="1" applyAlignment="1">
      <alignment vertical="center"/>
    </xf>
    <xf numFmtId="167" fontId="24" fillId="0" borderId="125" xfId="1" applyNumberFormat="1" applyFont="1" applyBorder="1" applyAlignment="1">
      <alignment vertical="center" shrinkToFit="1"/>
    </xf>
    <xf numFmtId="167" fontId="24" fillId="0" borderId="57" xfId="1" applyNumberFormat="1" applyFont="1" applyBorder="1" applyAlignment="1">
      <alignment vertical="center" shrinkToFit="1"/>
    </xf>
    <xf numFmtId="167" fontId="25" fillId="3" borderId="57" xfId="1" applyNumberFormat="1" applyFont="1" applyFill="1" applyBorder="1" applyAlignment="1">
      <alignment vertical="center" shrinkToFit="1"/>
    </xf>
    <xf numFmtId="167" fontId="24" fillId="0" borderId="58" xfId="1" applyNumberFormat="1" applyFont="1" applyBorder="1" applyAlignment="1">
      <alignment vertical="center" shrinkToFit="1"/>
    </xf>
    <xf numFmtId="167" fontId="24" fillId="0" borderId="129" xfId="1" applyNumberFormat="1" applyFont="1" applyBorder="1" applyAlignment="1">
      <alignment vertical="center" shrinkToFit="1"/>
    </xf>
    <xf numFmtId="0" fontId="16" fillId="0" borderId="49" xfId="1" applyFont="1" applyBorder="1" applyAlignment="1">
      <alignment horizontal="left" vertical="center"/>
    </xf>
    <xf numFmtId="167" fontId="24" fillId="0" borderId="130" xfId="1" applyNumberFormat="1" applyFont="1" applyBorder="1" applyAlignment="1">
      <alignment vertical="center" shrinkToFit="1"/>
    </xf>
    <xf numFmtId="167" fontId="24" fillId="0" borderId="121" xfId="1" applyNumberFormat="1" applyFont="1" applyBorder="1" applyAlignment="1">
      <alignment vertical="center" shrinkToFit="1"/>
    </xf>
    <xf numFmtId="167" fontId="24" fillId="0" borderId="123" xfId="1" applyNumberFormat="1" applyFont="1" applyBorder="1" applyAlignment="1">
      <alignment vertical="center" shrinkToFit="1"/>
    </xf>
    <xf numFmtId="167" fontId="24" fillId="0" borderId="131" xfId="1" applyNumberFormat="1" applyFont="1" applyBorder="1" applyAlignment="1">
      <alignment vertical="center" shrinkToFit="1"/>
    </xf>
    <xf numFmtId="167" fontId="24" fillId="0" borderId="132" xfId="1" applyNumberFormat="1" applyFont="1" applyBorder="1" applyAlignment="1">
      <alignment vertical="center" shrinkToFit="1"/>
    </xf>
    <xf numFmtId="0" fontId="16" fillId="0" borderId="29" xfId="1" applyFont="1" applyBorder="1" applyAlignment="1">
      <alignment vertical="center"/>
    </xf>
    <xf numFmtId="0" fontId="16" fillId="0" borderId="133" xfId="1" applyFont="1" applyBorder="1" applyAlignment="1">
      <alignment vertical="center"/>
    </xf>
    <xf numFmtId="167" fontId="24" fillId="0" borderId="124" xfId="1" applyNumberFormat="1" applyFont="1" applyBorder="1" applyAlignment="1">
      <alignment vertical="center" shrinkToFit="1"/>
    </xf>
    <xf numFmtId="0" fontId="16" fillId="0" borderId="107" xfId="1" applyFont="1" applyBorder="1" applyAlignment="1">
      <alignment vertical="center"/>
    </xf>
    <xf numFmtId="167" fontId="24" fillId="0" borderId="134" xfId="1" applyNumberFormat="1" applyFont="1" applyBorder="1" applyAlignment="1">
      <alignment vertical="center" shrinkToFit="1"/>
    </xf>
    <xf numFmtId="167" fontId="24" fillId="0" borderId="60" xfId="1" applyNumberFormat="1" applyFont="1" applyBorder="1" applyAlignment="1">
      <alignment vertical="center" shrinkToFit="1"/>
    </xf>
    <xf numFmtId="0" fontId="16" fillId="0" borderId="76" xfId="1" applyFont="1" applyBorder="1" applyAlignment="1">
      <alignment vertical="center"/>
    </xf>
    <xf numFmtId="167" fontId="24" fillId="0" borderId="76" xfId="1" applyNumberFormat="1" applyFont="1" applyBorder="1" applyAlignment="1">
      <alignment vertical="center" shrinkToFit="1"/>
    </xf>
    <xf numFmtId="167" fontId="25" fillId="3" borderId="76" xfId="1" applyNumberFormat="1" applyFont="1" applyFill="1" applyBorder="1" applyAlignment="1">
      <alignment vertical="center" shrinkToFit="1"/>
    </xf>
    <xf numFmtId="167" fontId="24" fillId="0" borderId="77" xfId="1" applyNumberFormat="1" applyFont="1" applyBorder="1" applyAlignment="1">
      <alignment vertical="center" shrinkToFit="1"/>
    </xf>
    <xf numFmtId="0" fontId="35" fillId="0" borderId="0" xfId="1" applyFont="1" applyAlignment="1" applyProtection="1">
      <alignment vertical="center"/>
      <protection locked="0"/>
    </xf>
    <xf numFmtId="0" fontId="35" fillId="0" borderId="0" xfId="1" applyFont="1" applyAlignment="1" applyProtection="1">
      <alignment horizontal="center" vertical="center"/>
      <protection locked="0"/>
    </xf>
    <xf numFmtId="167" fontId="20" fillId="0" borderId="129" xfId="1" applyNumberFormat="1" applyFont="1" applyBorder="1" applyAlignment="1">
      <alignment vertical="center" shrinkToFit="1"/>
    </xf>
    <xf numFmtId="0" fontId="23" fillId="0" borderId="5" xfId="1" applyFont="1" applyBorder="1" applyAlignment="1" applyProtection="1">
      <alignment horizontal="center" vertical="center" wrapText="1"/>
      <protection locked="0"/>
    </xf>
    <xf numFmtId="0" fontId="16" fillId="0" borderId="6" xfId="1" applyFont="1" applyBorder="1" applyAlignment="1" applyProtection="1">
      <alignment horizontal="left" vertical="center"/>
      <protection locked="0"/>
    </xf>
    <xf numFmtId="167" fontId="24" fillId="0" borderId="135" xfId="1" applyNumberFormat="1" applyFont="1" applyBorder="1" applyAlignment="1">
      <alignment vertical="center" shrinkToFit="1"/>
    </xf>
    <xf numFmtId="0" fontId="23" fillId="0" borderId="19" xfId="1" applyFont="1" applyBorder="1" applyAlignment="1" applyProtection="1">
      <alignment horizontal="center" vertical="center" wrapText="1"/>
      <protection locked="0"/>
    </xf>
    <xf numFmtId="0" fontId="16" fillId="0" borderId="32" xfId="1" applyFont="1" applyBorder="1" applyAlignment="1" applyProtection="1">
      <alignment horizontal="left" vertical="center"/>
      <protection locked="0"/>
    </xf>
    <xf numFmtId="167" fontId="24" fillId="0" borderId="125" xfId="1" applyNumberFormat="1" applyFont="1" applyBorder="1" applyAlignment="1" applyProtection="1">
      <alignment vertical="center" shrinkToFit="1"/>
      <protection locked="0"/>
    </xf>
    <xf numFmtId="167" fontId="24" fillId="0" borderId="136" xfId="1" applyNumberFormat="1" applyFont="1" applyBorder="1" applyAlignment="1" applyProtection="1">
      <alignment vertical="center" shrinkToFit="1"/>
      <protection locked="0"/>
    </xf>
    <xf numFmtId="167" fontId="24" fillId="0" borderId="107" xfId="1" applyNumberFormat="1" applyFont="1" applyBorder="1" applyAlignment="1">
      <alignment vertical="center" shrinkToFit="1"/>
    </xf>
    <xf numFmtId="167" fontId="24" fillId="0" borderId="108" xfId="1" applyNumberFormat="1" applyFont="1" applyBorder="1" applyAlignment="1">
      <alignment vertical="center" shrinkToFit="1"/>
    </xf>
    <xf numFmtId="167" fontId="24" fillId="0" borderId="137" xfId="1" applyNumberFormat="1" applyFont="1" applyBorder="1" applyAlignment="1">
      <alignment vertical="center" shrinkToFit="1"/>
    </xf>
    <xf numFmtId="1" fontId="37" fillId="5" borderId="138" xfId="3" applyNumberFormat="1" applyFont="1" applyFill="1" applyBorder="1" applyAlignment="1" applyProtection="1">
      <alignment horizontal="center" vertical="center"/>
      <protection locked="0"/>
    </xf>
    <xf numFmtId="0" fontId="16" fillId="0" borderId="17" xfId="1" applyFont="1" applyBorder="1" applyAlignment="1" applyProtection="1">
      <alignment horizontal="center" vertical="center"/>
      <protection locked="0"/>
    </xf>
    <xf numFmtId="0" fontId="16" fillId="0" borderId="18" xfId="1" applyFont="1" applyBorder="1" applyAlignment="1" applyProtection="1">
      <alignment vertical="center"/>
      <protection locked="0"/>
    </xf>
    <xf numFmtId="167" fontId="24" fillId="0" borderId="139" xfId="1" applyNumberFormat="1" applyFont="1" applyBorder="1" applyAlignment="1" applyProtection="1">
      <alignment vertical="center" shrinkToFit="1"/>
      <protection locked="0"/>
    </xf>
    <xf numFmtId="0" fontId="23" fillId="0" borderId="39" xfId="1" applyFont="1" applyBorder="1" applyAlignment="1" applyProtection="1">
      <alignment horizontal="center" vertical="center" wrapText="1"/>
      <protection locked="0"/>
    </xf>
    <xf numFmtId="1" fontId="37" fillId="5" borderId="140" xfId="3" applyNumberFormat="1" applyFont="1" applyFill="1" applyBorder="1" applyAlignment="1" applyProtection="1">
      <alignment horizontal="center" vertical="center"/>
      <protection locked="0"/>
    </xf>
    <xf numFmtId="0" fontId="16" fillId="0" borderId="24" xfId="1" applyFont="1" applyBorder="1" applyAlignment="1" applyProtection="1">
      <alignment horizontal="center" vertical="center"/>
      <protection locked="0"/>
    </xf>
    <xf numFmtId="0" fontId="16" fillId="0" borderId="25" xfId="1" applyFont="1" applyBorder="1" applyAlignment="1" applyProtection="1">
      <alignment vertical="center"/>
      <protection locked="0"/>
    </xf>
    <xf numFmtId="10" fontId="37" fillId="5" borderId="5" xfId="3" applyNumberFormat="1" applyFont="1" applyFill="1" applyBorder="1" applyAlignment="1" applyProtection="1">
      <alignment horizontal="center" vertical="center"/>
      <protection locked="0"/>
    </xf>
    <xf numFmtId="10" fontId="37" fillId="5" borderId="19" xfId="3" applyNumberFormat="1" applyFont="1" applyFill="1" applyBorder="1" applyAlignment="1" applyProtection="1">
      <alignment horizontal="center" vertical="center"/>
      <protection locked="0"/>
    </xf>
    <xf numFmtId="0" fontId="16" fillId="0" borderId="62" xfId="1" applyFont="1" applyBorder="1" applyAlignment="1">
      <alignment vertical="center"/>
    </xf>
    <xf numFmtId="167" fontId="24" fillId="0" borderId="141" xfId="1" applyNumberFormat="1" applyFont="1" applyBorder="1" applyAlignment="1">
      <alignment vertical="center" shrinkToFit="1"/>
    </xf>
    <xf numFmtId="10" fontId="37" fillId="5" borderId="39" xfId="3" applyNumberFormat="1" applyFont="1" applyFill="1" applyBorder="1" applyAlignment="1" applyProtection="1">
      <alignment horizontal="center" vertical="center"/>
      <protection locked="0"/>
    </xf>
    <xf numFmtId="1" fontId="37" fillId="5" borderId="142" xfId="3" applyNumberFormat="1" applyFont="1" applyFill="1" applyBorder="1" applyAlignment="1" applyProtection="1">
      <alignment horizontal="center" vertical="center"/>
      <protection locked="0"/>
    </xf>
    <xf numFmtId="0" fontId="16" fillId="0" borderId="64" xfId="1" applyFont="1" applyBorder="1" applyAlignment="1" applyProtection="1">
      <alignment horizontal="center" vertical="center"/>
      <protection locked="0"/>
    </xf>
    <xf numFmtId="0" fontId="16" fillId="0" borderId="74" xfId="1" applyFont="1" applyBorder="1" applyAlignment="1" applyProtection="1">
      <alignment vertical="center"/>
      <protection locked="0"/>
    </xf>
    <xf numFmtId="167" fontId="24" fillId="0" borderId="143" xfId="1" applyNumberFormat="1" applyFont="1" applyBorder="1" applyAlignment="1">
      <alignment vertical="center" shrinkToFit="1"/>
    </xf>
    <xf numFmtId="167" fontId="24" fillId="0" borderId="62" xfId="1" applyNumberFormat="1" applyFont="1" applyBorder="1" applyAlignment="1">
      <alignment vertical="center" shrinkToFit="1"/>
    </xf>
    <xf numFmtId="167" fontId="25" fillId="3" borderId="62" xfId="1" applyNumberFormat="1" applyFont="1" applyFill="1" applyBorder="1" applyAlignment="1">
      <alignment vertical="center" shrinkToFit="1"/>
    </xf>
    <xf numFmtId="167" fontId="24" fillId="0" borderId="75" xfId="1" applyNumberFormat="1" applyFont="1" applyBorder="1" applyAlignment="1">
      <alignment vertical="center" shrinkToFit="1"/>
    </xf>
    <xf numFmtId="167" fontId="24" fillId="0" borderId="43" xfId="1" applyNumberFormat="1" applyFont="1" applyBorder="1" applyAlignment="1">
      <alignment vertical="center" shrinkToFit="1"/>
    </xf>
    <xf numFmtId="167" fontId="24" fillId="0" borderId="26" xfId="1" applyNumberFormat="1" applyFont="1" applyBorder="1" applyAlignment="1">
      <alignment vertical="center" shrinkToFit="1"/>
    </xf>
    <xf numFmtId="167" fontId="32" fillId="0" borderId="144" xfId="1" applyNumberFormat="1" applyFont="1" applyBorder="1" applyAlignment="1">
      <alignment vertical="center" shrinkToFit="1"/>
    </xf>
    <xf numFmtId="167" fontId="32" fillId="0" borderId="145" xfId="1" applyNumberFormat="1" applyFont="1" applyBorder="1" applyAlignment="1">
      <alignment vertical="center" shrinkToFit="1"/>
    </xf>
    <xf numFmtId="164" fontId="38" fillId="2" borderId="0" xfId="3" applyFont="1" applyFill="1" applyAlignment="1">
      <alignment horizontal="center" vertical="center"/>
    </xf>
    <xf numFmtId="164" fontId="4" fillId="2" borderId="0" xfId="3" applyFont="1" applyFill="1" applyAlignment="1">
      <alignment horizontal="left"/>
    </xf>
    <xf numFmtId="164" fontId="39" fillId="2" borderId="0" xfId="3" applyFont="1" applyFill="1" applyAlignment="1">
      <alignment horizontal="center" wrapText="1"/>
    </xf>
    <xf numFmtId="164" fontId="4" fillId="2" borderId="0" xfId="3" applyFont="1" applyFill="1" applyAlignment="1">
      <alignment horizontal="center"/>
    </xf>
  </cellXfs>
  <cellStyles count="4">
    <cellStyle name="Normální" xfId="0" builtinId="0"/>
    <cellStyle name="Normální 44" xfId="1" xr:uid="{E5646493-EBAD-4F2E-B7BF-3101286395EB}"/>
    <cellStyle name="normální_80" xfId="2" xr:uid="{A1338D44-1703-4DA9-85E2-34A076071A07}"/>
    <cellStyle name="normální_81" xfId="3" xr:uid="{64DADB0C-C53C-4FED-A561-B449BA829523}"/>
  </cellStyles>
  <dxfs count="15">
    <dxf>
      <font>
        <b val="0"/>
        <i/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/>
        <color theme="0"/>
      </font>
    </dxf>
    <dxf>
      <font>
        <b val="0"/>
        <i/>
        <color theme="0"/>
      </font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Navod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242049</xdr:colOff>
      <xdr:row>78</xdr:row>
      <xdr:rowOff>6722</xdr:rowOff>
    </xdr:from>
    <xdr:to>
      <xdr:col>14</xdr:col>
      <xdr:colOff>600637</xdr:colOff>
      <xdr:row>80</xdr:row>
      <xdr:rowOff>107576</xdr:rowOff>
    </xdr:to>
    <xdr:sp macro="" textlink="">
      <xdr:nvSpPr>
        <xdr:cNvPr id="2" name="Šipka dolů 1">
          <a:extLst>
            <a:ext uri="{FF2B5EF4-FFF2-40B4-BE49-F238E27FC236}">
              <a16:creationId xmlns:a16="http://schemas.microsoft.com/office/drawing/2014/main" id="{E68B7E08-B964-458A-A23D-69349BCECF34}"/>
            </a:ext>
          </a:extLst>
        </xdr:cNvPr>
        <xdr:cNvSpPr/>
      </xdr:nvSpPr>
      <xdr:spPr>
        <a:xfrm>
          <a:off x="10881474" y="13389347"/>
          <a:ext cx="358588" cy="453279"/>
        </a:xfrm>
        <a:prstGeom prst="downArrow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56026</xdr:colOff>
      <xdr:row>78</xdr:row>
      <xdr:rowOff>22412</xdr:rowOff>
    </xdr:from>
    <xdr:to>
      <xdr:col>15</xdr:col>
      <xdr:colOff>414614</xdr:colOff>
      <xdr:row>80</xdr:row>
      <xdr:rowOff>123266</xdr:rowOff>
    </xdr:to>
    <xdr:sp macro="" textlink="">
      <xdr:nvSpPr>
        <xdr:cNvPr id="3" name="Šipka dolů 2">
          <a:extLst>
            <a:ext uri="{FF2B5EF4-FFF2-40B4-BE49-F238E27FC236}">
              <a16:creationId xmlns:a16="http://schemas.microsoft.com/office/drawing/2014/main" id="{546B0B23-915F-4CAF-A0E3-A3027860B3F9}"/>
            </a:ext>
          </a:extLst>
        </xdr:cNvPr>
        <xdr:cNvSpPr/>
      </xdr:nvSpPr>
      <xdr:spPr>
        <a:xfrm>
          <a:off x="11800351" y="13405037"/>
          <a:ext cx="358588" cy="453279"/>
        </a:xfrm>
        <a:prstGeom prst="downArrow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16</xdr:col>
      <xdr:colOff>986116</xdr:colOff>
      <xdr:row>76</xdr:row>
      <xdr:rowOff>22412</xdr:rowOff>
    </xdr:from>
    <xdr:to>
      <xdr:col>17</xdr:col>
      <xdr:colOff>1815352</xdr:colOff>
      <xdr:row>80</xdr:row>
      <xdr:rowOff>151714</xdr:rowOff>
    </xdr:to>
    <xdr:sp macro="" textlink="">
      <xdr:nvSpPr>
        <xdr:cNvPr id="4" name="Šipka doprava 3">
          <a:extLst>
            <a:ext uri="{FF2B5EF4-FFF2-40B4-BE49-F238E27FC236}">
              <a16:creationId xmlns:a16="http://schemas.microsoft.com/office/drawing/2014/main" id="{12440E5D-DA10-4C26-BDAE-AE1AAF89CC87}"/>
            </a:ext>
          </a:extLst>
        </xdr:cNvPr>
        <xdr:cNvSpPr/>
      </xdr:nvSpPr>
      <xdr:spPr>
        <a:xfrm flipH="1">
          <a:off x="12330391" y="13081187"/>
          <a:ext cx="1819836" cy="805577"/>
        </a:xfrm>
        <a:prstGeom prst="rightArrow">
          <a:avLst>
            <a:gd name="adj1" fmla="val 50000"/>
            <a:gd name="adj2" fmla="val 43301"/>
          </a:avLst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cs-CZ" sz="1600" b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" panose="020B0604020202020204" pitchFamily="34" charset="0"/>
              <a:cs typeface="Arial" panose="020B0604020202020204" pitchFamily="34" charset="0"/>
            </a:rPr>
            <a:t>V Y P L N I T</a:t>
          </a:r>
          <a:endParaRPr lang="cs-CZ" sz="1200" b="0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15</xdr:col>
      <xdr:colOff>212912</xdr:colOff>
      <xdr:row>1</xdr:row>
      <xdr:rowOff>156883</xdr:rowOff>
    </xdr:from>
    <xdr:ext cx="1440000" cy="540000"/>
    <xdr:sp macro="" textlink="">
      <xdr:nvSpPr>
        <xdr:cNvPr id="5" name="TextovéPol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4657C6-EF22-454A-8A3A-C12DD54BA5AC}"/>
            </a:ext>
          </a:extLst>
        </xdr:cNvPr>
        <xdr:cNvSpPr txBox="1"/>
      </xdr:nvSpPr>
      <xdr:spPr>
        <a:xfrm>
          <a:off x="11957237" y="242608"/>
          <a:ext cx="1440000" cy="5400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400"/>
            <a:t>Zpět</a:t>
          </a:r>
          <a:endParaRPr lang="cs-CZ" sz="10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ld_PC/Projekty/DMC/Akce%202021/ZP%20Most%20Znojmo%20-%20Ok&#345;&#237;&#353;ky/SPozes%20novy/po%20druhych%20pripominkach%20P&#345;.&#269;.%203%20-%20Tabulka%20propo&#269;tu%202021_v4_202109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log"/>
      <sheetName val="Navod"/>
      <sheetName val="Ostatní naklady na přípravu"/>
      <sheetName val="Zadani "/>
      <sheetName val="Zadání SSZ"/>
      <sheetName val="Tabulka propočtu, verze 2021"/>
      <sheetName val="Dopočet inflace"/>
      <sheetName val="VZOR 80"/>
      <sheetName val="VZOR 81"/>
      <sheetName val="VZOR 83"/>
      <sheetName val="Ostatni_tabulky"/>
      <sheetName val="NAD"/>
      <sheetName val="Dopočet bez inflace"/>
      <sheetName val="1 CIN"/>
      <sheetName val="Databaze rizik"/>
    </sheetNames>
    <sheetDataSet>
      <sheetData sheetId="0" refreshError="1"/>
      <sheetData sheetId="1" refreshError="1"/>
      <sheetData sheetId="2">
        <row r="46">
          <cell r="C46">
            <v>5.9447373905135121</v>
          </cell>
        </row>
      </sheetData>
      <sheetData sheetId="3">
        <row r="2">
          <cell r="C2" t="str">
            <v>Rekonstrukce mostu v km 138,187 TÚ 1201 na trati Znojmo - Okříšky</v>
          </cell>
        </row>
        <row r="3">
          <cell r="E3">
            <v>44317</v>
          </cell>
        </row>
      </sheetData>
      <sheetData sheetId="4">
        <row r="2">
          <cell r="B2" t="str">
            <v>Rekonstrukce mostu v km 138,187 TÚ 1201 na trati Znojmo - Okříšky</v>
          </cell>
        </row>
        <row r="4">
          <cell r="C4">
            <v>2021</v>
          </cell>
        </row>
        <row r="12">
          <cell r="C12">
            <v>45551</v>
          </cell>
        </row>
        <row r="21">
          <cell r="D21">
            <v>0.10939214</v>
          </cell>
        </row>
        <row r="22">
          <cell r="D22">
            <v>0.43756856</v>
          </cell>
        </row>
        <row r="32">
          <cell r="D32">
            <v>4.9226463000000003</v>
          </cell>
        </row>
        <row r="33">
          <cell r="D33">
            <v>5.6930969999999999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8.2992000000000008</v>
          </cell>
        </row>
        <row r="38">
          <cell r="D38">
            <v>72.980232999999998</v>
          </cell>
        </row>
        <row r="39">
          <cell r="D39">
            <v>4.4442750000000002</v>
          </cell>
        </row>
        <row r="41">
          <cell r="D41">
            <v>7.742451</v>
          </cell>
        </row>
        <row r="69">
          <cell r="E69">
            <v>0.5655560813599062</v>
          </cell>
        </row>
        <row r="70">
          <cell r="D70">
            <v>0</v>
          </cell>
          <cell r="E70">
            <v>0.5655560813599062</v>
          </cell>
          <cell r="F70">
            <v>0.84256314161781942</v>
          </cell>
          <cell r="G70">
            <v>0.5609392970222743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</row>
        <row r="71">
          <cell r="E71">
            <v>0</v>
          </cell>
          <cell r="F71">
            <v>0</v>
          </cell>
          <cell r="G71">
            <v>0.94329243235602089</v>
          </cell>
          <cell r="H71">
            <v>2.0102953476439791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</row>
        <row r="75">
          <cell r="E75">
            <v>3.1419782297772571E-2</v>
          </cell>
          <cell r="F75">
            <v>4.6809063423212192E-2</v>
          </cell>
          <cell r="G75">
            <v>0.4687318542790152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</row>
        <row r="79">
          <cell r="D79">
            <v>0</v>
          </cell>
          <cell r="E79">
            <v>1.3464102813599061</v>
          </cell>
          <cell r="F79">
            <v>2.0058765416178193</v>
          </cell>
          <cell r="G79">
            <v>1.3354191770222743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</row>
        <row r="81">
          <cell r="E81">
            <v>0</v>
          </cell>
          <cell r="F81">
            <v>0</v>
          </cell>
          <cell r="G81">
            <v>0.20039099999999999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</row>
        <row r="84">
          <cell r="E84">
            <v>0</v>
          </cell>
          <cell r="F84">
            <v>0</v>
          </cell>
          <cell r="G84">
            <v>72.980232999999998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</row>
        <row r="85">
          <cell r="E85">
            <v>0</v>
          </cell>
          <cell r="F85">
            <v>0</v>
          </cell>
          <cell r="G85">
            <v>4.4442750000000002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</row>
        <row r="87">
          <cell r="E87">
            <v>0</v>
          </cell>
          <cell r="F87">
            <v>0</v>
          </cell>
          <cell r="G87">
            <v>7.742451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</row>
        <row r="91">
          <cell r="E91">
            <v>0</v>
          </cell>
          <cell r="F91">
            <v>0</v>
          </cell>
          <cell r="G91">
            <v>4.6666666666666669E-2</v>
          </cell>
          <cell r="H91">
            <v>0.75833333333333341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</row>
      </sheetData>
      <sheetData sheetId="5">
        <row r="3">
          <cell r="B3">
            <v>2021</v>
          </cell>
        </row>
      </sheetData>
      <sheetData sheetId="6">
        <row r="282">
          <cell r="O282">
            <v>104.62886399999999</v>
          </cell>
        </row>
      </sheetData>
      <sheetData sheetId="7">
        <row r="4">
          <cell r="C4" t="str">
            <v>Rekonstrukce mostu v km 138,187 TÚ 1201 na trati Znojmo - Okříšky</v>
          </cell>
        </row>
        <row r="5">
          <cell r="C5" t="str">
            <v>561 352 0052</v>
          </cell>
        </row>
        <row r="6">
          <cell r="C6" t="str">
            <v>Správa železnic, státní organizace</v>
          </cell>
        </row>
      </sheetData>
      <sheetData sheetId="8">
        <row r="3">
          <cell r="M3">
            <v>2021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2">
          <cell r="K2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001A9-83F8-4BB4-8A4A-CE8867720227}">
  <sheetPr codeName="List14">
    <pageSetUpPr fitToPage="1"/>
  </sheetPr>
  <dimension ref="A1:U98"/>
  <sheetViews>
    <sheetView tabSelected="1" view="pageBreakPreview" topLeftCell="A47" zoomScale="85" zoomScaleSheetLayoutView="85" workbookViewId="0">
      <selection activeCell="P78" sqref="P78:Q78"/>
    </sheetView>
  </sheetViews>
  <sheetFormatPr defaultColWidth="9.140625" defaultRowHeight="15" x14ac:dyDescent="0.2"/>
  <cols>
    <col min="1" max="1" width="5" style="317" customWidth="1"/>
    <col min="2" max="2" width="8.28515625" style="3" customWidth="1"/>
    <col min="3" max="3" width="24.7109375" style="3" customWidth="1"/>
    <col min="4" max="4" width="23.7109375" style="3" customWidth="1"/>
    <col min="5" max="13" width="8.7109375" style="3" customWidth="1"/>
    <col min="14" max="14" width="19.42578125" style="3" customWidth="1"/>
    <col min="15" max="15" width="16.5703125" style="3" customWidth="1"/>
    <col min="16" max="16" width="6.7109375" style="3" customWidth="1"/>
    <col min="17" max="17" width="2.140625" style="3" bestFit="1" customWidth="1"/>
    <col min="18" max="18" width="28.28515625" style="3" bestFit="1" customWidth="1"/>
    <col min="19" max="19" width="49.140625" style="3" customWidth="1"/>
    <col min="20" max="20" width="16.28515625" style="3" customWidth="1"/>
    <col min="21" max="16384" width="9.140625" style="3"/>
  </cols>
  <sheetData>
    <row r="1" spans="1:20" ht="6.75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2"/>
    </row>
    <row r="2" spans="1:20" ht="21.75" customHeight="1" x14ac:dyDescent="0.2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6" t="s">
        <v>1</v>
      </c>
      <c r="L2" s="7"/>
      <c r="M2" s="8" t="s">
        <v>2</v>
      </c>
      <c r="N2" s="9"/>
      <c r="O2" s="10" t="s">
        <v>3</v>
      </c>
      <c r="P2" s="2"/>
    </row>
    <row r="3" spans="1:20" ht="21.75" customHeight="1" thickBo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3"/>
      <c r="L3" s="14"/>
      <c r="M3" s="15">
        <f>YEAR('[1]Zadani '!E3)</f>
        <v>2021</v>
      </c>
      <c r="N3" s="16">
        <f>-YEAR('[1]Zadání SSZ'!C12)</f>
        <v>-2024</v>
      </c>
      <c r="O3" s="17"/>
    </row>
    <row r="4" spans="1:20" s="26" customFormat="1" ht="12.75" customHeight="1" x14ac:dyDescent="0.2">
      <c r="A4" s="18" t="s">
        <v>4</v>
      </c>
      <c r="B4" s="19"/>
      <c r="C4" s="20" t="str">
        <f>'[1]VZOR 80'!C4:L4</f>
        <v>Rekonstrukce mostu v km 138,187 TÚ 1201 na trati Znojmo - Okříšky</v>
      </c>
      <c r="D4" s="21"/>
      <c r="E4" s="21"/>
      <c r="F4" s="21"/>
      <c r="G4" s="21"/>
      <c r="H4" s="21"/>
      <c r="I4" s="21"/>
      <c r="J4" s="21"/>
      <c r="K4" s="21"/>
      <c r="L4" s="22"/>
      <c r="M4" s="23"/>
      <c r="N4" s="24"/>
      <c r="O4" s="25" t="s">
        <v>5</v>
      </c>
    </row>
    <row r="5" spans="1:20" s="26" customFormat="1" ht="16.5" customHeight="1" x14ac:dyDescent="0.2">
      <c r="A5" s="27" t="s">
        <v>6</v>
      </c>
      <c r="B5" s="28"/>
      <c r="C5" s="29" t="str">
        <f>'[1]VZOR 80'!C5:L5</f>
        <v>561 352 0052</v>
      </c>
      <c r="D5" s="30"/>
      <c r="E5" s="30"/>
      <c r="F5" s="30"/>
      <c r="G5" s="30"/>
      <c r="H5" s="30"/>
      <c r="I5" s="30"/>
      <c r="J5" s="30"/>
      <c r="K5" s="30"/>
      <c r="L5" s="31"/>
      <c r="M5" s="32"/>
      <c r="N5" s="33"/>
      <c r="O5" s="34"/>
    </row>
    <row r="6" spans="1:20" s="26" customFormat="1" ht="16.5" customHeight="1" thickBot="1" x14ac:dyDescent="0.25">
      <c r="A6" s="35" t="s">
        <v>7</v>
      </c>
      <c r="B6" s="36"/>
      <c r="C6" s="37" t="str">
        <f>'[1]VZOR 80'!C6:L6</f>
        <v>Správa železnic, státní organizace</v>
      </c>
      <c r="D6" s="38"/>
      <c r="E6" s="38"/>
      <c r="F6" s="38"/>
      <c r="G6" s="38"/>
      <c r="H6" s="38"/>
      <c r="I6" s="38"/>
      <c r="J6" s="38"/>
      <c r="K6" s="38"/>
      <c r="L6" s="39"/>
      <c r="M6" s="32"/>
      <c r="N6" s="33"/>
      <c r="O6" s="40"/>
    </row>
    <row r="7" spans="1:20" ht="15" customHeight="1" thickTop="1" x14ac:dyDescent="0.2">
      <c r="A7" s="41"/>
      <c r="B7" s="42"/>
      <c r="C7" s="43"/>
      <c r="D7" s="44"/>
      <c r="E7" s="45" t="s">
        <v>8</v>
      </c>
      <c r="F7" s="46" t="s">
        <v>8</v>
      </c>
      <c r="G7" s="47" t="s">
        <v>9</v>
      </c>
      <c r="H7" s="48" t="s">
        <v>10</v>
      </c>
      <c r="I7" s="49" t="s">
        <v>11</v>
      </c>
      <c r="J7" s="50"/>
      <c r="K7" s="50"/>
      <c r="L7" s="51"/>
      <c r="M7" s="52" t="s">
        <v>12</v>
      </c>
      <c r="N7" s="53" t="s">
        <v>13</v>
      </c>
    </row>
    <row r="8" spans="1:20" ht="15" customHeight="1" thickBot="1" x14ac:dyDescent="0.25">
      <c r="A8" s="54"/>
      <c r="B8" s="55"/>
      <c r="C8" s="56"/>
      <c r="D8" s="57" t="s">
        <v>14</v>
      </c>
      <c r="E8" s="58" t="s">
        <v>15</v>
      </c>
      <c r="F8" s="59" t="s">
        <v>15</v>
      </c>
      <c r="G8" s="58" t="s">
        <v>16</v>
      </c>
      <c r="H8" s="60" t="s">
        <v>17</v>
      </c>
      <c r="I8" s="61" t="s">
        <v>18</v>
      </c>
      <c r="J8" s="62" t="s">
        <v>19</v>
      </c>
      <c r="K8" s="63" t="s">
        <v>19</v>
      </c>
      <c r="L8" s="61" t="s">
        <v>19</v>
      </c>
      <c r="M8" s="58" t="s">
        <v>20</v>
      </c>
      <c r="N8" s="64" t="s">
        <v>21</v>
      </c>
    </row>
    <row r="9" spans="1:20" ht="15" customHeight="1" thickBot="1" x14ac:dyDescent="0.25">
      <c r="A9" s="65" t="s">
        <v>22</v>
      </c>
      <c r="B9" s="66"/>
      <c r="C9" s="67" t="s">
        <v>23</v>
      </c>
      <c r="D9" s="68"/>
      <c r="E9" s="69">
        <f>$F$9-1</f>
        <v>2019</v>
      </c>
      <c r="F9" s="70">
        <f>$G$9-1</f>
        <v>2020</v>
      </c>
      <c r="G9" s="71">
        <f>H9</f>
        <v>2021</v>
      </c>
      <c r="H9" s="72">
        <f>'[1]Zadání SSZ'!C4</f>
        <v>2021</v>
      </c>
      <c r="I9" s="73">
        <f>$G$9+1</f>
        <v>2022</v>
      </c>
      <c r="J9" s="73">
        <f>$G$9+2</f>
        <v>2023</v>
      </c>
      <c r="K9" s="73">
        <f>$G$9+3</f>
        <v>2024</v>
      </c>
      <c r="L9" s="73">
        <f>$G$9+4</f>
        <v>2025</v>
      </c>
      <c r="M9" s="73">
        <f>$G$9+5</f>
        <v>2026</v>
      </c>
      <c r="N9" s="74" t="s">
        <v>24</v>
      </c>
    </row>
    <row r="10" spans="1:20" ht="5.0999999999999996" customHeight="1" thickTop="1" thickBot="1" x14ac:dyDescent="0.25">
      <c r="A10" s="75"/>
      <c r="B10" s="76"/>
      <c r="C10" s="76"/>
      <c r="D10" s="76"/>
      <c r="E10" s="77"/>
      <c r="F10" s="77"/>
      <c r="G10" s="77"/>
      <c r="H10" s="78"/>
      <c r="I10" s="77"/>
      <c r="J10" s="77"/>
      <c r="K10" s="77"/>
      <c r="L10" s="77"/>
      <c r="M10" s="77"/>
      <c r="N10" s="79"/>
    </row>
    <row r="11" spans="1:20" ht="12.95" customHeight="1" x14ac:dyDescent="0.2">
      <c r="A11" s="80">
        <v>8121</v>
      </c>
      <c r="B11" s="81">
        <v>1</v>
      </c>
      <c r="C11" s="82" t="s">
        <v>25</v>
      </c>
      <c r="D11" s="83"/>
      <c r="E11" s="84">
        <v>0</v>
      </c>
      <c r="F11" s="85">
        <v>0</v>
      </c>
      <c r="G11" s="85">
        <f>'[1]Zadání SSZ'!E69</f>
        <v>0.5655560813599062</v>
      </c>
      <c r="H11" s="86"/>
      <c r="I11" s="85">
        <f>('[1]Zadání SSZ'!F70+'[1]Zadání SSZ'!F71)</f>
        <v>0.84256314161781942</v>
      </c>
      <c r="J11" s="85">
        <f>'[1]Zadání SSZ'!G70+'[1]Zadání SSZ'!G71</f>
        <v>1.5042317293782952</v>
      </c>
      <c r="K11" s="85">
        <f>'[1]Zadání SSZ'!H70+'[1]Zadání SSZ'!H71</f>
        <v>2.0102953476439791</v>
      </c>
      <c r="L11" s="87">
        <f>'[1]Zadání SSZ'!I70+'[1]Zadání SSZ'!I71</f>
        <v>0</v>
      </c>
      <c r="M11" s="88">
        <f>SUM('[1]Zadání SSZ'!D70:AI71)-SUM(E11:G11)-SUM(I11:L11)</f>
        <v>0</v>
      </c>
      <c r="N11" s="89">
        <f>SUM(E11:M11)-H11</f>
        <v>4.9226463000000003</v>
      </c>
      <c r="S11" s="90" t="s">
        <v>26</v>
      </c>
      <c r="T11" s="91">
        <f>ROUND('[1]Zadání SSZ'!D32,6)</f>
        <v>4.9226460000000003</v>
      </c>
    </row>
    <row r="12" spans="1:20" ht="12.95" customHeight="1" x14ac:dyDescent="0.2">
      <c r="A12" s="92"/>
      <c r="B12" s="93">
        <v>2</v>
      </c>
      <c r="C12" s="94" t="s">
        <v>27</v>
      </c>
      <c r="D12" s="95"/>
      <c r="E12" s="96">
        <v>0</v>
      </c>
      <c r="F12" s="97">
        <v>0</v>
      </c>
      <c r="G12" s="98">
        <f>('[1]Zadání SSZ'!E79+'[1]Zadání SSZ'!E81+'[1]Zadání SSZ'!E91)</f>
        <v>1.3464102813599061</v>
      </c>
      <c r="H12" s="99"/>
      <c r="I12" s="98">
        <f>('[1]Zadání SSZ'!F79+'[1]Zadání SSZ'!F81+'[1]Zadání SSZ'!F91)</f>
        <v>2.0058765416178193</v>
      </c>
      <c r="J12" s="98">
        <f>'[1]Zadání SSZ'!G79+'[1]Zadání SSZ'!G81+'[1]Zadání SSZ'!G91</f>
        <v>1.5824768436889409</v>
      </c>
      <c r="K12" s="98">
        <f>'[1]Zadání SSZ'!H79+'[1]Zadání SSZ'!H81+'[1]Zadání SSZ'!H91</f>
        <v>0.75833333333333341</v>
      </c>
      <c r="L12" s="100">
        <f>'[1]Zadání SSZ'!I79+'[1]Zadání SSZ'!I81+'[1]Zadání SSZ'!I91</f>
        <v>0</v>
      </c>
      <c r="M12" s="101">
        <f>SUM('[1]Zadání SSZ'!D79:AI79)+SUM('[1]Zadání SSZ'!E81:AI81)+SUM('[1]Zadání SSZ'!E91:AI91)-SUM(E12:G12)-SUM(I12:L12)</f>
        <v>0</v>
      </c>
      <c r="N12" s="102">
        <f>SUM(E12:M12)-H12</f>
        <v>5.6930969999999999</v>
      </c>
      <c r="S12" s="90" t="s">
        <v>28</v>
      </c>
      <c r="T12" s="91">
        <f>ROUND('[1]Zadání SSZ'!D33,6)</f>
        <v>5.6930969999999999</v>
      </c>
    </row>
    <row r="13" spans="1:20" ht="12.95" customHeight="1" x14ac:dyDescent="0.2">
      <c r="A13" s="92"/>
      <c r="B13" s="93">
        <v>3</v>
      </c>
      <c r="C13" s="94" t="s">
        <v>29</v>
      </c>
      <c r="D13" s="95"/>
      <c r="E13" s="96">
        <v>0</v>
      </c>
      <c r="F13" s="97">
        <v>0</v>
      </c>
      <c r="G13" s="98">
        <f>IF('[1]Zadání SSZ'!E93-SUM(E13:F13)&gt;0,'[1]Zadání SSZ'!E93-SUM(E13:F13),'[1]Zadání SSZ'!E93)</f>
        <v>0</v>
      </c>
      <c r="H13" s="99"/>
      <c r="I13" s="98">
        <f>'[1]Zadání SSZ'!F93</f>
        <v>0</v>
      </c>
      <c r="J13" s="98">
        <f>'[1]Zadání SSZ'!G93</f>
        <v>0</v>
      </c>
      <c r="K13" s="98">
        <f>'[1]Zadání SSZ'!H93</f>
        <v>0</v>
      </c>
      <c r="L13" s="100">
        <f>'[1]Zadání SSZ'!I93</f>
        <v>0</v>
      </c>
      <c r="M13" s="101">
        <f>SUM('[1]Zadání SSZ'!E93:AI93)-SUM(E13:G13)-SUM(I13:L13)</f>
        <v>0</v>
      </c>
      <c r="N13" s="102">
        <f t="shared" ref="N13:N16" si="0">SUM(E13:M13)-H13</f>
        <v>0</v>
      </c>
      <c r="S13" s="90" t="s">
        <v>30</v>
      </c>
      <c r="T13" s="91">
        <f>ROUND('[1]Zadání SSZ'!D34,6)</f>
        <v>0</v>
      </c>
    </row>
    <row r="14" spans="1:20" ht="12.95" customHeight="1" x14ac:dyDescent="0.2">
      <c r="A14" s="92"/>
      <c r="B14" s="93">
        <v>4</v>
      </c>
      <c r="C14" s="94" t="s">
        <v>31</v>
      </c>
      <c r="D14" s="95"/>
      <c r="E14" s="96">
        <v>0</v>
      </c>
      <c r="F14" s="97">
        <v>0</v>
      </c>
      <c r="G14" s="98">
        <f>IF('[1]Zadání SSZ'!E94-SUM(E14:F14)&gt;0,'[1]Zadání SSZ'!E94-SUM(E14:F14),'[1]Zadání SSZ'!E94)</f>
        <v>0</v>
      </c>
      <c r="H14" s="99"/>
      <c r="I14" s="98">
        <f>'[1]Zadání SSZ'!F94</f>
        <v>0</v>
      </c>
      <c r="J14" s="98">
        <f>'[1]Zadání SSZ'!G94</f>
        <v>0</v>
      </c>
      <c r="K14" s="98">
        <f>'[1]Zadání SSZ'!H94</f>
        <v>0</v>
      </c>
      <c r="L14" s="100">
        <f>'[1]Zadání SSZ'!I94</f>
        <v>0</v>
      </c>
      <c r="M14" s="101">
        <f>SUM('[1]Zadání SSZ'!E94:AI94)-SUM(E14:G14)-SUM(I14:L14)</f>
        <v>0</v>
      </c>
      <c r="N14" s="102">
        <f t="shared" si="0"/>
        <v>0</v>
      </c>
      <c r="S14" s="90" t="s">
        <v>32</v>
      </c>
      <c r="T14" s="91">
        <f>ROUND('[1]Zadání SSZ'!D35,6)</f>
        <v>0</v>
      </c>
    </row>
    <row r="15" spans="1:20" ht="12.95" customHeight="1" x14ac:dyDescent="0.2">
      <c r="A15" s="92"/>
      <c r="B15" s="93">
        <v>9</v>
      </c>
      <c r="C15" s="103" t="s">
        <v>33</v>
      </c>
      <c r="D15" s="104"/>
      <c r="E15" s="96">
        <v>0</v>
      </c>
      <c r="F15" s="97">
        <v>0</v>
      </c>
      <c r="G15" s="98">
        <f>'[1]Zadání SSZ'!E75</f>
        <v>3.1419782297772571E-2</v>
      </c>
      <c r="H15" s="99"/>
      <c r="I15" s="98">
        <f>'[1]Zadání SSZ'!F75</f>
        <v>4.6809063423212192E-2</v>
      </c>
      <c r="J15" s="98">
        <f>'[1]Zadání SSZ'!G75</f>
        <v>0.4687318542790152</v>
      </c>
      <c r="K15" s="98">
        <f>'[1]Zadání SSZ'!H75</f>
        <v>0</v>
      </c>
      <c r="L15" s="100">
        <f>'[1]Zadání SSZ'!I75</f>
        <v>0</v>
      </c>
      <c r="M15" s="101">
        <f>SUM('[1]Zadání SSZ'!D75:AI75)-SUM(E15:G15)-SUM(I15:L15)</f>
        <v>0</v>
      </c>
      <c r="N15" s="105">
        <f>SUM($E$15:$M$15)-$H$15</f>
        <v>0.54696069999999997</v>
      </c>
      <c r="S15" s="90" t="s">
        <v>34</v>
      </c>
      <c r="T15" s="91">
        <f>ROUND(SUM('[1]Zadání SSZ'!D21:D22),6)</f>
        <v>0.54696100000000003</v>
      </c>
    </row>
    <row r="16" spans="1:20" ht="15" customHeight="1" thickBot="1" x14ac:dyDescent="0.25">
      <c r="A16" s="106">
        <v>8121</v>
      </c>
      <c r="B16" s="107" t="s">
        <v>35</v>
      </c>
      <c r="C16" s="108" t="s">
        <v>36</v>
      </c>
      <c r="D16" s="109"/>
      <c r="E16" s="110">
        <f t="shared" ref="E16:L16" si="1">SUM(E11:E15)</f>
        <v>0</v>
      </c>
      <c r="F16" s="111">
        <f t="shared" si="1"/>
        <v>0</v>
      </c>
      <c r="G16" s="111">
        <f t="shared" si="1"/>
        <v>1.9433861450175851</v>
      </c>
      <c r="H16" s="112">
        <f t="shared" si="1"/>
        <v>0</v>
      </c>
      <c r="I16" s="111">
        <f t="shared" si="1"/>
        <v>2.8952487466588508</v>
      </c>
      <c r="J16" s="111">
        <f t="shared" si="1"/>
        <v>3.5554404273462512</v>
      </c>
      <c r="K16" s="111">
        <f t="shared" si="1"/>
        <v>2.7686286809773124</v>
      </c>
      <c r="L16" s="113">
        <f t="shared" si="1"/>
        <v>0</v>
      </c>
      <c r="M16" s="114">
        <f>SUM(M11:M15)</f>
        <v>0</v>
      </c>
      <c r="N16" s="115">
        <f t="shared" si="0"/>
        <v>11.162703999999998</v>
      </c>
      <c r="S16" s="90"/>
      <c r="T16" s="91"/>
    </row>
    <row r="17" spans="1:21" ht="15" customHeight="1" x14ac:dyDescent="0.2">
      <c r="A17" s="116">
        <v>8124</v>
      </c>
      <c r="B17" s="117"/>
      <c r="C17" s="118" t="s">
        <v>37</v>
      </c>
      <c r="D17" s="119"/>
      <c r="E17" s="120">
        <v>0</v>
      </c>
      <c r="F17" s="121">
        <v>0</v>
      </c>
      <c r="G17" s="121">
        <f>('[1]Zadání SSZ'!E84)</f>
        <v>0</v>
      </c>
      <c r="H17" s="122"/>
      <c r="I17" s="121">
        <f>('[1]Zadání SSZ'!F84)</f>
        <v>0</v>
      </c>
      <c r="J17" s="121">
        <f>('[1]Zadání SSZ'!G84)</f>
        <v>72.980232999999998</v>
      </c>
      <c r="K17" s="121">
        <f>('[1]Zadání SSZ'!H84)</f>
        <v>0</v>
      </c>
      <c r="L17" s="123">
        <f>('[1]Zadání SSZ'!I84)</f>
        <v>0</v>
      </c>
      <c r="M17" s="124">
        <f>(SUM('[1]Zadání SSZ'!E84:AI84))-SUM(E17:G17)-SUM(I17:L17)</f>
        <v>0</v>
      </c>
      <c r="N17" s="125">
        <f>ROUND(SUM($E$17:$M$17)-$H$17,3)</f>
        <v>72.98</v>
      </c>
      <c r="S17" s="90" t="s">
        <v>38</v>
      </c>
      <c r="T17" s="91">
        <f>ROUND('[1]Zadání SSZ'!D36,6)</f>
        <v>8.2992000000000008</v>
      </c>
    </row>
    <row r="18" spans="1:21" ht="15" customHeight="1" thickBot="1" x14ac:dyDescent="0.25">
      <c r="A18" s="106">
        <v>8125</v>
      </c>
      <c r="B18" s="107"/>
      <c r="C18" s="108" t="s">
        <v>39</v>
      </c>
      <c r="D18" s="109"/>
      <c r="E18" s="126">
        <v>0</v>
      </c>
      <c r="F18" s="127">
        <v>0</v>
      </c>
      <c r="G18" s="128">
        <f>('[1]Zadání SSZ'!E85)</f>
        <v>0</v>
      </c>
      <c r="H18" s="129"/>
      <c r="I18" s="128">
        <f>('[1]Zadání SSZ'!F85)</f>
        <v>0</v>
      </c>
      <c r="J18" s="128">
        <f>('[1]Zadání SSZ'!G85)</f>
        <v>4.4442750000000002</v>
      </c>
      <c r="K18" s="128">
        <f>('[1]Zadání SSZ'!H85)</f>
        <v>0</v>
      </c>
      <c r="L18" s="130">
        <f>('[1]Zadání SSZ'!I85)</f>
        <v>0</v>
      </c>
      <c r="M18" s="131">
        <f>(SUM('[1]Zadání SSZ'!E85:AI85))-SUM(E18:G18)-SUM(I18:L18)</f>
        <v>0</v>
      </c>
      <c r="N18" s="115">
        <f>ROUND(SUM($E$18:$M$18)-$H$18,3)</f>
        <v>4.444</v>
      </c>
      <c r="S18" s="90"/>
      <c r="T18" s="132">
        <f>ROUND('[1]Zadání SSZ'!D37,6)</f>
        <v>0</v>
      </c>
    </row>
    <row r="19" spans="1:21" ht="12.95" customHeight="1" x14ac:dyDescent="0.2">
      <c r="A19" s="80">
        <v>8126</v>
      </c>
      <c r="B19" s="81">
        <v>1</v>
      </c>
      <c r="C19" s="82" t="s">
        <v>40</v>
      </c>
      <c r="D19" s="83"/>
      <c r="E19" s="87"/>
      <c r="F19" s="85"/>
      <c r="G19" s="133"/>
      <c r="H19" s="134"/>
      <c r="I19" s="133"/>
      <c r="J19" s="133"/>
      <c r="K19" s="133"/>
      <c r="L19" s="87"/>
      <c r="M19" s="88"/>
      <c r="N19" s="89">
        <f t="shared" ref="N19:N48" si="2">SUM(E19:M19)-H19</f>
        <v>0</v>
      </c>
      <c r="S19" s="90" t="s">
        <v>37</v>
      </c>
      <c r="T19" s="91">
        <f>ROUND('[1]Zadání SSZ'!D38,6)</f>
        <v>72.980232999999998</v>
      </c>
    </row>
    <row r="20" spans="1:21" ht="12.95" customHeight="1" x14ac:dyDescent="0.2">
      <c r="A20" s="92"/>
      <c r="B20" s="93">
        <v>2</v>
      </c>
      <c r="C20" s="94" t="s">
        <v>41</v>
      </c>
      <c r="D20" s="95"/>
      <c r="E20" s="100"/>
      <c r="F20" s="97"/>
      <c r="G20" s="98"/>
      <c r="H20" s="99"/>
      <c r="I20" s="98"/>
      <c r="J20" s="98"/>
      <c r="K20" s="98"/>
      <c r="L20" s="100"/>
      <c r="M20" s="101"/>
      <c r="N20" s="102">
        <f t="shared" si="2"/>
        <v>0</v>
      </c>
      <c r="S20" s="90" t="s">
        <v>39</v>
      </c>
      <c r="T20" s="91">
        <f>ROUND('[1]Zadání SSZ'!D39,6)</f>
        <v>4.4442750000000002</v>
      </c>
    </row>
    <row r="21" spans="1:21" ht="12.95" customHeight="1" x14ac:dyDescent="0.2">
      <c r="A21" s="92"/>
      <c r="B21" s="93">
        <v>3</v>
      </c>
      <c r="C21" s="94" t="s">
        <v>42</v>
      </c>
      <c r="D21" s="95"/>
      <c r="E21" s="100"/>
      <c r="F21" s="97"/>
      <c r="G21" s="98"/>
      <c r="H21" s="99"/>
      <c r="I21" s="98"/>
      <c r="J21" s="98"/>
      <c r="K21" s="98"/>
      <c r="L21" s="100"/>
      <c r="M21" s="101"/>
      <c r="N21" s="102">
        <f t="shared" si="2"/>
        <v>0</v>
      </c>
      <c r="S21" s="90" t="s">
        <v>43</v>
      </c>
      <c r="T21" s="132">
        <f>ROUND('[1]Zadání SSZ'!D40,6)</f>
        <v>0</v>
      </c>
    </row>
    <row r="22" spans="1:21" ht="12.95" customHeight="1" thickBot="1" x14ac:dyDescent="0.25">
      <c r="A22" s="92"/>
      <c r="B22" s="93">
        <v>4</v>
      </c>
      <c r="C22" s="94" t="s">
        <v>44</v>
      </c>
      <c r="D22" s="95"/>
      <c r="E22" s="100"/>
      <c r="F22" s="97"/>
      <c r="G22" s="98"/>
      <c r="H22" s="99"/>
      <c r="I22" s="98"/>
      <c r="J22" s="98"/>
      <c r="K22" s="98"/>
      <c r="L22" s="100"/>
      <c r="M22" s="101"/>
      <c r="N22" s="102">
        <f t="shared" si="2"/>
        <v>0</v>
      </c>
      <c r="S22" s="135" t="s">
        <v>45</v>
      </c>
      <c r="T22" s="136">
        <f>ROUND('[1]Zadání SSZ'!D41,6)</f>
        <v>7.742451</v>
      </c>
    </row>
    <row r="23" spans="1:21" ht="12.95" customHeight="1" x14ac:dyDescent="0.2">
      <c r="A23" s="92"/>
      <c r="B23" s="93">
        <v>9</v>
      </c>
      <c r="C23" s="103" t="s">
        <v>46</v>
      </c>
      <c r="D23" s="104"/>
      <c r="E23" s="137"/>
      <c r="F23" s="138"/>
      <c r="G23" s="139"/>
      <c r="H23" s="140"/>
      <c r="I23" s="139"/>
      <c r="J23" s="139"/>
      <c r="K23" s="139"/>
      <c r="L23" s="137"/>
      <c r="M23" s="124"/>
      <c r="N23" s="105">
        <f t="shared" si="2"/>
        <v>0</v>
      </c>
      <c r="S23" s="141" t="s">
        <v>24</v>
      </c>
      <c r="T23" s="142">
        <f>SUM(T11:T22)</f>
        <v>104.62886300000001</v>
      </c>
    </row>
    <row r="24" spans="1:21" ht="15" customHeight="1" thickBot="1" x14ac:dyDescent="0.25">
      <c r="A24" s="106">
        <v>8126</v>
      </c>
      <c r="B24" s="107" t="s">
        <v>35</v>
      </c>
      <c r="C24" s="108" t="s">
        <v>47</v>
      </c>
      <c r="D24" s="109"/>
      <c r="E24" s="110">
        <f t="shared" ref="E24:M24" si="3">SUM(E19:E23)</f>
        <v>0</v>
      </c>
      <c r="F24" s="111">
        <f t="shared" si="3"/>
        <v>0</v>
      </c>
      <c r="G24" s="143">
        <f t="shared" si="3"/>
        <v>0</v>
      </c>
      <c r="H24" s="144">
        <f t="shared" si="3"/>
        <v>0</v>
      </c>
      <c r="I24" s="143">
        <f t="shared" si="3"/>
        <v>0</v>
      </c>
      <c r="J24" s="143">
        <f t="shared" si="3"/>
        <v>0</v>
      </c>
      <c r="K24" s="143">
        <f t="shared" si="3"/>
        <v>0</v>
      </c>
      <c r="L24" s="110">
        <f t="shared" si="3"/>
        <v>0</v>
      </c>
      <c r="M24" s="145">
        <f t="shared" si="3"/>
        <v>0</v>
      </c>
      <c r="N24" s="115">
        <f t="shared" si="2"/>
        <v>0</v>
      </c>
    </row>
    <row r="25" spans="1:21" ht="12.95" customHeight="1" x14ac:dyDescent="0.2">
      <c r="A25" s="92">
        <v>8127</v>
      </c>
      <c r="B25" s="93">
        <v>1</v>
      </c>
      <c r="C25" s="94" t="s">
        <v>48</v>
      </c>
      <c r="D25" s="95"/>
      <c r="E25" s="100"/>
      <c r="F25" s="97"/>
      <c r="G25" s="98"/>
      <c r="H25" s="99"/>
      <c r="I25" s="98"/>
      <c r="J25" s="98"/>
      <c r="K25" s="98"/>
      <c r="L25" s="100"/>
      <c r="M25" s="101"/>
      <c r="N25" s="102">
        <f t="shared" si="2"/>
        <v>0</v>
      </c>
    </row>
    <row r="26" spans="1:21" ht="12.95" customHeight="1" x14ac:dyDescent="0.2">
      <c r="A26" s="92"/>
      <c r="B26" s="93">
        <v>2</v>
      </c>
      <c r="C26" s="94" t="s">
        <v>49</v>
      </c>
      <c r="D26" s="95"/>
      <c r="E26" s="100"/>
      <c r="F26" s="97"/>
      <c r="G26" s="98"/>
      <c r="H26" s="99"/>
      <c r="I26" s="98"/>
      <c r="J26" s="98"/>
      <c r="K26" s="98"/>
      <c r="L26" s="100"/>
      <c r="M26" s="101"/>
      <c r="N26" s="102">
        <f t="shared" si="2"/>
        <v>0</v>
      </c>
    </row>
    <row r="27" spans="1:21" ht="12.95" customHeight="1" x14ac:dyDescent="0.2">
      <c r="A27" s="92"/>
      <c r="B27" s="93">
        <v>3</v>
      </c>
      <c r="C27" s="94" t="s">
        <v>50</v>
      </c>
      <c r="D27" s="95"/>
      <c r="E27" s="100"/>
      <c r="F27" s="97"/>
      <c r="G27" s="98"/>
      <c r="H27" s="99"/>
      <c r="I27" s="98"/>
      <c r="J27" s="98"/>
      <c r="K27" s="98"/>
      <c r="L27" s="100"/>
      <c r="M27" s="101"/>
      <c r="N27" s="102">
        <f t="shared" si="2"/>
        <v>0</v>
      </c>
    </row>
    <row r="28" spans="1:21" ht="12.95" customHeight="1" x14ac:dyDescent="0.2">
      <c r="A28" s="92"/>
      <c r="B28" s="93">
        <v>9</v>
      </c>
      <c r="C28" s="146" t="s">
        <v>51</v>
      </c>
      <c r="D28" s="147"/>
      <c r="E28" s="148"/>
      <c r="F28" s="149"/>
      <c r="G28" s="150"/>
      <c r="H28" s="151"/>
      <c r="I28" s="150"/>
      <c r="J28" s="150"/>
      <c r="K28" s="150"/>
      <c r="L28" s="148"/>
      <c r="M28" s="152"/>
      <c r="N28" s="153">
        <f t="shared" si="2"/>
        <v>0</v>
      </c>
      <c r="U28" s="154"/>
    </row>
    <row r="29" spans="1:21" ht="15" customHeight="1" thickBot="1" x14ac:dyDescent="0.25">
      <c r="A29" s="106">
        <v>8127</v>
      </c>
      <c r="B29" s="107" t="s">
        <v>35</v>
      </c>
      <c r="C29" s="108" t="s">
        <v>52</v>
      </c>
      <c r="D29" s="109"/>
      <c r="E29" s="110">
        <f t="shared" ref="E29:M29" si="4">SUM(E25:E28)</f>
        <v>0</v>
      </c>
      <c r="F29" s="111">
        <f t="shared" si="4"/>
        <v>0</v>
      </c>
      <c r="G29" s="143">
        <f t="shared" si="4"/>
        <v>0</v>
      </c>
      <c r="H29" s="144">
        <f t="shared" si="4"/>
        <v>0</v>
      </c>
      <c r="I29" s="143">
        <f t="shared" si="4"/>
        <v>0</v>
      </c>
      <c r="J29" s="143">
        <f t="shared" si="4"/>
        <v>0</v>
      </c>
      <c r="K29" s="143">
        <f t="shared" si="4"/>
        <v>0</v>
      </c>
      <c r="L29" s="110">
        <f t="shared" si="4"/>
        <v>0</v>
      </c>
      <c r="M29" s="145">
        <f t="shared" si="4"/>
        <v>0</v>
      </c>
      <c r="N29" s="115">
        <f t="shared" si="2"/>
        <v>0</v>
      </c>
      <c r="U29" s="154"/>
    </row>
    <row r="30" spans="1:21" ht="12.95" customHeight="1" x14ac:dyDescent="0.2">
      <c r="A30" s="92">
        <v>8128</v>
      </c>
      <c r="B30" s="93">
        <v>1</v>
      </c>
      <c r="C30" s="155" t="s">
        <v>53</v>
      </c>
      <c r="D30" s="95"/>
      <c r="E30" s="156"/>
      <c r="F30" s="157"/>
      <c r="G30" s="158"/>
      <c r="H30" s="159"/>
      <c r="I30" s="158"/>
      <c r="J30" s="158"/>
      <c r="K30" s="98"/>
      <c r="L30" s="100"/>
      <c r="M30" s="101"/>
      <c r="N30" s="102">
        <f t="shared" si="2"/>
        <v>0</v>
      </c>
      <c r="U30" s="154"/>
    </row>
    <row r="31" spans="1:21" ht="12.95" customHeight="1" x14ac:dyDescent="0.2">
      <c r="A31" s="92"/>
      <c r="B31" s="93">
        <v>2</v>
      </c>
      <c r="C31" s="160" t="s">
        <v>54</v>
      </c>
      <c r="D31" s="95"/>
      <c r="E31" s="156"/>
      <c r="F31" s="157"/>
      <c r="G31" s="158"/>
      <c r="H31" s="159"/>
      <c r="I31" s="158"/>
      <c r="J31" s="158"/>
      <c r="K31" s="98"/>
      <c r="L31" s="100"/>
      <c r="M31" s="101"/>
      <c r="N31" s="102">
        <f t="shared" si="2"/>
        <v>0</v>
      </c>
      <c r="U31" s="154"/>
    </row>
    <row r="32" spans="1:21" ht="12.95" customHeight="1" x14ac:dyDescent="0.2">
      <c r="A32" s="92"/>
      <c r="B32" s="93">
        <v>3</v>
      </c>
      <c r="C32" s="94" t="s">
        <v>55</v>
      </c>
      <c r="D32" s="95"/>
      <c r="E32" s="156"/>
      <c r="F32" s="157"/>
      <c r="G32" s="158"/>
      <c r="H32" s="159"/>
      <c r="I32" s="158"/>
      <c r="J32" s="158"/>
      <c r="K32" s="98"/>
      <c r="L32" s="100"/>
      <c r="M32" s="161"/>
      <c r="N32" s="102">
        <f t="shared" si="2"/>
        <v>0</v>
      </c>
      <c r="U32" s="154"/>
    </row>
    <row r="33" spans="1:21" ht="12.95" customHeight="1" x14ac:dyDescent="0.2">
      <c r="A33" s="92"/>
      <c r="B33" s="93">
        <v>4</v>
      </c>
      <c r="C33" s="94" t="s">
        <v>56</v>
      </c>
      <c r="D33" s="95"/>
      <c r="E33" s="156"/>
      <c r="F33" s="97"/>
      <c r="G33" s="98"/>
      <c r="H33" s="99"/>
      <c r="I33" s="98"/>
      <c r="J33" s="98"/>
      <c r="K33" s="98"/>
      <c r="L33" s="100"/>
      <c r="M33" s="101"/>
      <c r="N33" s="102">
        <f t="shared" si="2"/>
        <v>0</v>
      </c>
      <c r="U33" s="154"/>
    </row>
    <row r="34" spans="1:21" ht="12.95" customHeight="1" x14ac:dyDescent="0.2">
      <c r="A34" s="92"/>
      <c r="B34" s="93">
        <v>5</v>
      </c>
      <c r="C34" s="94" t="s">
        <v>57</v>
      </c>
      <c r="D34" s="95"/>
      <c r="E34" s="156"/>
      <c r="F34" s="97"/>
      <c r="G34" s="98"/>
      <c r="H34" s="99"/>
      <c r="I34" s="98"/>
      <c r="J34" s="98"/>
      <c r="K34" s="98"/>
      <c r="L34" s="100"/>
      <c r="M34" s="101"/>
      <c r="N34" s="102">
        <f t="shared" si="2"/>
        <v>0</v>
      </c>
      <c r="U34" s="154"/>
    </row>
    <row r="35" spans="1:21" ht="12.95" customHeight="1" x14ac:dyDescent="0.2">
      <c r="A35" s="92"/>
      <c r="B35" s="93">
        <v>6</v>
      </c>
      <c r="C35" s="94" t="s">
        <v>58</v>
      </c>
      <c r="D35" s="95"/>
      <c r="E35" s="156"/>
      <c r="F35" s="97"/>
      <c r="G35" s="98"/>
      <c r="H35" s="99"/>
      <c r="I35" s="98"/>
      <c r="J35" s="98"/>
      <c r="K35" s="98"/>
      <c r="L35" s="100"/>
      <c r="M35" s="101"/>
      <c r="N35" s="102">
        <f t="shared" si="2"/>
        <v>0</v>
      </c>
      <c r="U35" s="154"/>
    </row>
    <row r="36" spans="1:21" ht="12.95" customHeight="1" x14ac:dyDescent="0.2">
      <c r="A36" s="92"/>
      <c r="B36" s="93">
        <v>7</v>
      </c>
      <c r="C36" s="94" t="s">
        <v>59</v>
      </c>
      <c r="D36" s="95"/>
      <c r="E36" s="156"/>
      <c r="F36" s="97"/>
      <c r="G36" s="98"/>
      <c r="H36" s="99"/>
      <c r="I36" s="98"/>
      <c r="J36" s="98"/>
      <c r="K36" s="98"/>
      <c r="L36" s="100"/>
      <c r="M36" s="101"/>
      <c r="N36" s="102">
        <f t="shared" si="2"/>
        <v>0</v>
      </c>
      <c r="U36" s="154"/>
    </row>
    <row r="37" spans="1:21" ht="12.95" customHeight="1" x14ac:dyDescent="0.2">
      <c r="A37" s="92"/>
      <c r="B37" s="93">
        <v>8</v>
      </c>
      <c r="C37" s="160" t="s">
        <v>60</v>
      </c>
      <c r="D37" s="95"/>
      <c r="E37" s="162"/>
      <c r="F37" s="138"/>
      <c r="G37" s="139"/>
      <c r="H37" s="140"/>
      <c r="I37" s="139"/>
      <c r="J37" s="139"/>
      <c r="K37" s="139"/>
      <c r="L37" s="100"/>
      <c r="M37" s="124"/>
      <c r="N37" s="102">
        <f t="shared" si="2"/>
        <v>0</v>
      </c>
      <c r="U37" s="154"/>
    </row>
    <row r="38" spans="1:21" ht="12.95" customHeight="1" x14ac:dyDescent="0.2">
      <c r="A38" s="92"/>
      <c r="B38" s="93">
        <v>9</v>
      </c>
      <c r="C38" s="146" t="s">
        <v>61</v>
      </c>
      <c r="D38" s="147"/>
      <c r="E38" s="163">
        <v>0</v>
      </c>
      <c r="F38" s="164">
        <v>0</v>
      </c>
      <c r="G38" s="165">
        <v>0</v>
      </c>
      <c r="H38" s="166">
        <v>0</v>
      </c>
      <c r="I38" s="165">
        <v>0</v>
      </c>
      <c r="J38" s="165">
        <v>8.2992000000000008</v>
      </c>
      <c r="K38" s="165">
        <v>0</v>
      </c>
      <c r="L38" s="148">
        <v>0</v>
      </c>
      <c r="M38" s="167">
        <v>0</v>
      </c>
      <c r="N38" s="153">
        <f>SUM($E$38:$M$38)-$H$38</f>
        <v>8.2992000000000008</v>
      </c>
      <c r="O38" s="168"/>
      <c r="R38" s="154"/>
      <c r="U38" s="154"/>
    </row>
    <row r="39" spans="1:21" ht="15" customHeight="1" thickBot="1" x14ac:dyDescent="0.25">
      <c r="A39" s="106">
        <v>8128</v>
      </c>
      <c r="B39" s="107" t="s">
        <v>35</v>
      </c>
      <c r="C39" s="108" t="s">
        <v>43</v>
      </c>
      <c r="D39" s="109"/>
      <c r="E39" s="110">
        <f t="shared" ref="E39:L39" si="5">SUM(E30:E38)</f>
        <v>0</v>
      </c>
      <c r="F39" s="169">
        <f t="shared" si="5"/>
        <v>0</v>
      </c>
      <c r="G39" s="170">
        <f t="shared" si="5"/>
        <v>0</v>
      </c>
      <c r="H39" s="171">
        <f t="shared" si="5"/>
        <v>0</v>
      </c>
      <c r="I39" s="170">
        <f t="shared" si="5"/>
        <v>0</v>
      </c>
      <c r="J39" s="170">
        <f t="shared" si="5"/>
        <v>8.2992000000000008</v>
      </c>
      <c r="K39" s="170">
        <f t="shared" si="5"/>
        <v>0</v>
      </c>
      <c r="L39" s="172">
        <f t="shared" si="5"/>
        <v>0</v>
      </c>
      <c r="M39" s="173">
        <f>SUM(M30:M38)</f>
        <v>0</v>
      </c>
      <c r="N39" s="115">
        <f>SUM(E39:M39)-H39</f>
        <v>8.2992000000000008</v>
      </c>
      <c r="R39" s="154"/>
      <c r="U39" s="154"/>
    </row>
    <row r="40" spans="1:21" ht="17.100000000000001" customHeight="1" thickTop="1" thickBot="1" x14ac:dyDescent="0.25">
      <c r="A40" s="174">
        <v>8129</v>
      </c>
      <c r="B40" s="175"/>
      <c r="C40" s="176" t="s">
        <v>45</v>
      </c>
      <c r="D40" s="177"/>
      <c r="E40" s="178">
        <v>0</v>
      </c>
      <c r="F40" s="127">
        <v>0</v>
      </c>
      <c r="G40" s="128">
        <f>'[1]Zadání SSZ'!E87</f>
        <v>0</v>
      </c>
      <c r="H40" s="129"/>
      <c r="I40" s="128">
        <f>'[1]Zadání SSZ'!F87</f>
        <v>0</v>
      </c>
      <c r="J40" s="128">
        <f>'[1]Zadání SSZ'!G87</f>
        <v>7.742451</v>
      </c>
      <c r="K40" s="128">
        <f>'[1]Zadání SSZ'!H87</f>
        <v>0</v>
      </c>
      <c r="L40" s="179">
        <f>'[1]Zadání SSZ'!I87</f>
        <v>0</v>
      </c>
      <c r="M40" s="180">
        <f>SUM('[1]Zadání SSZ'!E87:AI87)-SUM(E40:G40)-SUM(I40:L40)</f>
        <v>0</v>
      </c>
      <c r="N40" s="181">
        <f>SUM(E40:M40)-H40</f>
        <v>7.742451</v>
      </c>
      <c r="R40" s="154"/>
      <c r="S40" s="154"/>
      <c r="T40" s="154"/>
      <c r="U40" s="154"/>
    </row>
    <row r="41" spans="1:21" ht="17.100000000000001" customHeight="1" thickTop="1" thickBot="1" x14ac:dyDescent="0.25">
      <c r="A41" s="182">
        <v>812</v>
      </c>
      <c r="B41" s="183" t="s">
        <v>35</v>
      </c>
      <c r="C41" s="184" t="s">
        <v>62</v>
      </c>
      <c r="D41" s="185"/>
      <c r="E41" s="186">
        <f>IF(O4="NE",E40+E39+E29+E24+E18+E17+E16,0)</f>
        <v>0</v>
      </c>
      <c r="F41" s="187">
        <f>IF(O4="NE",F40+F39+F29+F24+F18+F17+F16,0)</f>
        <v>0</v>
      </c>
      <c r="G41" s="188">
        <f>IF(O4="NE",G40+G39+G29+G24+G18+G17+G16,0)</f>
        <v>1.9433861450175851</v>
      </c>
      <c r="H41" s="189">
        <f>IF(O4="NE",H40+H39+H29+H24+H18+H17+H16,0)</f>
        <v>0</v>
      </c>
      <c r="I41" s="188">
        <f>IF(O4="NE",I40+I39+I29+I24+I18+I17+I16,0)</f>
        <v>2.8952487466588508</v>
      </c>
      <c r="J41" s="188">
        <f>IF(O4="NE",J40+J39+J29+J24+J18+J17+J16,0)</f>
        <v>97.02159942734626</v>
      </c>
      <c r="K41" s="190">
        <f>IF(O4="NE",K40+K39+K29+K24+K18+K17+K16,0)</f>
        <v>2.7686286809773124</v>
      </c>
      <c r="L41" s="191">
        <f>IF(O4="NE",L40+L39+L29+L24+L18+L17+L16,0)</f>
        <v>0</v>
      </c>
      <c r="M41" s="192">
        <f>IF(O4="NE",M40+M39+M29+M24+M18+M17+M16,0)</f>
        <v>0</v>
      </c>
      <c r="N41" s="193">
        <f>SUM(E41:M41)-H41</f>
        <v>104.62886300000001</v>
      </c>
      <c r="R41" s="154"/>
      <c r="S41" s="154"/>
      <c r="T41" s="154"/>
      <c r="U41" s="154"/>
    </row>
    <row r="42" spans="1:21" ht="15" customHeight="1" thickBot="1" x14ac:dyDescent="0.25">
      <c r="A42" s="106">
        <v>8130</v>
      </c>
      <c r="B42" s="107"/>
      <c r="C42" s="108" t="s">
        <v>63</v>
      </c>
      <c r="D42" s="109"/>
      <c r="E42" s="110"/>
      <c r="F42" s="111"/>
      <c r="G42" s="143"/>
      <c r="H42" s="144"/>
      <c r="I42" s="143"/>
      <c r="J42" s="143"/>
      <c r="K42" s="143"/>
      <c r="L42" s="110"/>
      <c r="M42" s="145"/>
      <c r="N42" s="115">
        <f t="shared" si="2"/>
        <v>0</v>
      </c>
      <c r="R42" s="154"/>
      <c r="S42" s="154"/>
      <c r="T42" s="154"/>
      <c r="U42" s="154"/>
    </row>
    <row r="43" spans="1:21" ht="15" customHeight="1" thickBot="1" x14ac:dyDescent="0.25">
      <c r="A43" s="106">
        <v>8131</v>
      </c>
      <c r="B43" s="107"/>
      <c r="C43" s="108" t="s">
        <v>64</v>
      </c>
      <c r="D43" s="109"/>
      <c r="E43" s="110"/>
      <c r="F43" s="111"/>
      <c r="G43" s="143"/>
      <c r="H43" s="144"/>
      <c r="I43" s="143"/>
      <c r="J43" s="143"/>
      <c r="K43" s="143"/>
      <c r="L43" s="110"/>
      <c r="M43" s="145"/>
      <c r="N43" s="115">
        <f t="shared" si="2"/>
        <v>0</v>
      </c>
      <c r="R43" s="154"/>
      <c r="S43" s="154"/>
      <c r="T43" s="154"/>
      <c r="U43" s="154"/>
    </row>
    <row r="44" spans="1:21" ht="15" customHeight="1" thickBot="1" x14ac:dyDescent="0.25">
      <c r="A44" s="106">
        <v>8132</v>
      </c>
      <c r="B44" s="107"/>
      <c r="C44" s="108" t="s">
        <v>65</v>
      </c>
      <c r="D44" s="109"/>
      <c r="E44" s="110"/>
      <c r="F44" s="111"/>
      <c r="G44" s="143"/>
      <c r="H44" s="144"/>
      <c r="I44" s="143"/>
      <c r="J44" s="143"/>
      <c r="K44" s="143"/>
      <c r="L44" s="110"/>
      <c r="M44" s="145"/>
      <c r="N44" s="115">
        <f t="shared" si="2"/>
        <v>0</v>
      </c>
      <c r="R44" s="154"/>
      <c r="S44" s="154"/>
      <c r="T44" s="154"/>
      <c r="U44" s="154"/>
    </row>
    <row r="45" spans="1:21" ht="12.95" customHeight="1" x14ac:dyDescent="0.2">
      <c r="A45" s="194">
        <v>8133</v>
      </c>
      <c r="B45" s="195">
        <v>1</v>
      </c>
      <c r="C45" s="155" t="s">
        <v>66</v>
      </c>
      <c r="D45" s="196"/>
      <c r="E45" s="197"/>
      <c r="F45" s="97"/>
      <c r="G45" s="98"/>
      <c r="H45" s="99"/>
      <c r="I45" s="98"/>
      <c r="J45" s="98"/>
      <c r="K45" s="98"/>
      <c r="L45" s="100"/>
      <c r="M45" s="101"/>
      <c r="N45" s="198">
        <f t="shared" si="2"/>
        <v>0</v>
      </c>
      <c r="S45" s="154"/>
      <c r="T45" s="154"/>
    </row>
    <row r="46" spans="1:21" ht="12.95" customHeight="1" x14ac:dyDescent="0.2">
      <c r="A46" s="199"/>
      <c r="B46" s="200">
        <v>2</v>
      </c>
      <c r="C46" s="94" t="s">
        <v>67</v>
      </c>
      <c r="D46" s="201"/>
      <c r="E46" s="100"/>
      <c r="F46" s="97"/>
      <c r="G46" s="98"/>
      <c r="H46" s="99"/>
      <c r="I46" s="98"/>
      <c r="J46" s="98"/>
      <c r="K46" s="98"/>
      <c r="L46" s="100"/>
      <c r="M46" s="101"/>
      <c r="N46" s="102">
        <f t="shared" si="2"/>
        <v>0</v>
      </c>
      <c r="S46" s="154"/>
      <c r="T46" s="154"/>
    </row>
    <row r="47" spans="1:21" ht="12.95" customHeight="1" x14ac:dyDescent="0.2">
      <c r="A47" s="199"/>
      <c r="B47" s="200">
        <v>9</v>
      </c>
      <c r="C47" s="146" t="s">
        <v>68</v>
      </c>
      <c r="D47" s="202"/>
      <c r="E47" s="148"/>
      <c r="F47" s="164">
        <v>0</v>
      </c>
      <c r="G47" s="165">
        <v>0</v>
      </c>
      <c r="H47" s="166"/>
      <c r="I47" s="165">
        <v>0</v>
      </c>
      <c r="J47" s="165">
        <v>0</v>
      </c>
      <c r="K47" s="165">
        <v>0</v>
      </c>
      <c r="L47" s="203">
        <v>0</v>
      </c>
      <c r="M47" s="167">
        <v>0</v>
      </c>
      <c r="N47" s="153">
        <f t="shared" si="2"/>
        <v>0</v>
      </c>
    </row>
    <row r="48" spans="1:21" ht="15" customHeight="1" thickBot="1" x14ac:dyDescent="0.25">
      <c r="A48" s="106">
        <v>8133</v>
      </c>
      <c r="B48" s="107" t="s">
        <v>35</v>
      </c>
      <c r="C48" s="108" t="s">
        <v>69</v>
      </c>
      <c r="D48" s="109"/>
      <c r="E48" s="110">
        <f t="shared" ref="E48:M48" si="6">SUM(E45:E47)</f>
        <v>0</v>
      </c>
      <c r="F48" s="111">
        <f t="shared" si="6"/>
        <v>0</v>
      </c>
      <c r="G48" s="143">
        <f t="shared" si="6"/>
        <v>0</v>
      </c>
      <c r="H48" s="144">
        <f t="shared" si="6"/>
        <v>0</v>
      </c>
      <c r="I48" s="143">
        <f t="shared" si="6"/>
        <v>0</v>
      </c>
      <c r="J48" s="143">
        <f t="shared" si="6"/>
        <v>0</v>
      </c>
      <c r="K48" s="143">
        <f t="shared" si="6"/>
        <v>0</v>
      </c>
      <c r="L48" s="110">
        <f t="shared" si="6"/>
        <v>0</v>
      </c>
      <c r="M48" s="145">
        <f t="shared" si="6"/>
        <v>0</v>
      </c>
      <c r="N48" s="115">
        <f t="shared" si="2"/>
        <v>0</v>
      </c>
    </row>
    <row r="49" spans="1:14" ht="17.100000000000001" customHeight="1" thickBot="1" x14ac:dyDescent="0.25">
      <c r="A49" s="204">
        <v>813</v>
      </c>
      <c r="B49" s="205" t="s">
        <v>35</v>
      </c>
      <c r="C49" s="206" t="s">
        <v>70</v>
      </c>
      <c r="D49" s="207"/>
      <c r="E49" s="208">
        <f t="shared" ref="E49:M49" si="7">E41+E42+E43+E44+E48</f>
        <v>0</v>
      </c>
      <c r="F49" s="209">
        <f t="shared" si="7"/>
        <v>0</v>
      </c>
      <c r="G49" s="209">
        <f t="shared" si="7"/>
        <v>1.9433861450175851</v>
      </c>
      <c r="H49" s="210">
        <f t="shared" si="7"/>
        <v>0</v>
      </c>
      <c r="I49" s="211">
        <f t="shared" si="7"/>
        <v>2.8952487466588508</v>
      </c>
      <c r="J49" s="209">
        <f t="shared" si="7"/>
        <v>97.02159942734626</v>
      </c>
      <c r="K49" s="209">
        <f t="shared" si="7"/>
        <v>2.7686286809773124</v>
      </c>
      <c r="L49" s="212">
        <f t="shared" si="7"/>
        <v>0</v>
      </c>
      <c r="M49" s="213">
        <f t="shared" si="7"/>
        <v>0</v>
      </c>
      <c r="N49" s="214">
        <f>SUM(E49:M49)</f>
        <v>104.62886300000001</v>
      </c>
    </row>
    <row r="50" spans="1:14" ht="4.5" customHeight="1" thickBot="1" x14ac:dyDescent="0.25">
      <c r="A50" s="215"/>
      <c r="B50" s="216"/>
      <c r="C50" s="217"/>
      <c r="D50" s="217"/>
      <c r="E50" s="218"/>
      <c r="F50" s="218"/>
      <c r="G50" s="218"/>
      <c r="H50" s="219"/>
      <c r="I50" s="218"/>
      <c r="J50" s="218"/>
      <c r="K50" s="218"/>
      <c r="L50" s="218"/>
      <c r="M50" s="218"/>
      <c r="N50" s="220"/>
    </row>
    <row r="51" spans="1:14" ht="15" customHeight="1" x14ac:dyDescent="0.2">
      <c r="A51" s="221">
        <v>8141</v>
      </c>
      <c r="B51" s="222"/>
      <c r="C51" s="223" t="s">
        <v>71</v>
      </c>
      <c r="D51" s="224"/>
      <c r="E51" s="225"/>
      <c r="F51" s="226"/>
      <c r="G51" s="226"/>
      <c r="H51" s="227"/>
      <c r="I51" s="226"/>
      <c r="J51" s="226"/>
      <c r="K51" s="226"/>
      <c r="L51" s="228"/>
      <c r="M51" s="229"/>
      <c r="N51" s="230">
        <f t="shared" ref="N51:N94" si="8">SUM(E51:M51)-H51</f>
        <v>0</v>
      </c>
    </row>
    <row r="52" spans="1:14" ht="15" customHeight="1" x14ac:dyDescent="0.2">
      <c r="A52" s="231">
        <v>8142</v>
      </c>
      <c r="B52" s="232"/>
      <c r="C52" s="233" t="s">
        <v>72</v>
      </c>
      <c r="D52" s="234"/>
      <c r="E52" s="235"/>
      <c r="F52" s="236"/>
      <c r="G52" s="236"/>
      <c r="H52" s="237"/>
      <c r="I52" s="236"/>
      <c r="J52" s="236"/>
      <c r="K52" s="236"/>
      <c r="L52" s="238"/>
      <c r="M52" s="239"/>
      <c r="N52" s="240">
        <f t="shared" si="8"/>
        <v>0</v>
      </c>
    </row>
    <row r="53" spans="1:14" ht="12.95" customHeight="1" x14ac:dyDescent="0.2">
      <c r="A53" s="199">
        <v>8143</v>
      </c>
      <c r="B53" s="200">
        <v>1</v>
      </c>
      <c r="C53" s="241" t="s">
        <v>73</v>
      </c>
      <c r="D53" s="242"/>
      <c r="E53" s="243"/>
      <c r="F53" s="98"/>
      <c r="G53" s="98"/>
      <c r="H53" s="99"/>
      <c r="I53" s="98"/>
      <c r="J53" s="98"/>
      <c r="K53" s="98"/>
      <c r="L53" s="100"/>
      <c r="M53" s="239"/>
      <c r="N53" s="244">
        <f t="shared" si="8"/>
        <v>0</v>
      </c>
    </row>
    <row r="54" spans="1:14" ht="12.95" customHeight="1" x14ac:dyDescent="0.2">
      <c r="A54" s="199"/>
      <c r="B54" s="200">
        <v>9</v>
      </c>
      <c r="C54" s="245" t="s">
        <v>74</v>
      </c>
      <c r="D54" s="246"/>
      <c r="E54" s="235"/>
      <c r="F54" s="150"/>
      <c r="G54" s="150"/>
      <c r="H54" s="151"/>
      <c r="I54" s="150"/>
      <c r="J54" s="150"/>
      <c r="K54" s="150"/>
      <c r="L54" s="148"/>
      <c r="M54" s="247"/>
      <c r="N54" s="240">
        <f t="shared" si="8"/>
        <v>0</v>
      </c>
    </row>
    <row r="55" spans="1:14" ht="15" customHeight="1" x14ac:dyDescent="0.2">
      <c r="A55" s="248">
        <v>8143</v>
      </c>
      <c r="B55" s="249" t="s">
        <v>35</v>
      </c>
      <c r="C55" s="250" t="s">
        <v>75</v>
      </c>
      <c r="D55" s="251"/>
      <c r="E55" s="252">
        <f t="shared" ref="E55:M55" si="9">SUM(E53:E54)</f>
        <v>0</v>
      </c>
      <c r="F55" s="253">
        <f t="shared" si="9"/>
        <v>0</v>
      </c>
      <c r="G55" s="253">
        <f t="shared" si="9"/>
        <v>0</v>
      </c>
      <c r="H55" s="254">
        <f t="shared" si="9"/>
        <v>0</v>
      </c>
      <c r="I55" s="253">
        <f t="shared" si="9"/>
        <v>0</v>
      </c>
      <c r="J55" s="253">
        <f>SUM(J53:J54)</f>
        <v>0</v>
      </c>
      <c r="K55" s="253">
        <f t="shared" si="9"/>
        <v>0</v>
      </c>
      <c r="L55" s="252">
        <f t="shared" si="9"/>
        <v>0</v>
      </c>
      <c r="M55" s="255">
        <f t="shared" si="9"/>
        <v>0</v>
      </c>
      <c r="N55" s="240">
        <f t="shared" si="8"/>
        <v>0</v>
      </c>
    </row>
    <row r="56" spans="1:14" ht="12.95" customHeight="1" x14ac:dyDescent="0.2">
      <c r="A56" s="199">
        <v>8144</v>
      </c>
      <c r="B56" s="200">
        <v>1</v>
      </c>
      <c r="C56" s="256" t="s">
        <v>76</v>
      </c>
      <c r="D56" s="257"/>
      <c r="E56" s="258"/>
      <c r="F56" s="259"/>
      <c r="G56" s="259"/>
      <c r="H56" s="260"/>
      <c r="I56" s="259"/>
      <c r="J56" s="259"/>
      <c r="K56" s="259"/>
      <c r="L56" s="261"/>
      <c r="M56" s="262"/>
      <c r="N56" s="244">
        <f t="shared" si="8"/>
        <v>0</v>
      </c>
    </row>
    <row r="57" spans="1:14" ht="12.95" customHeight="1" x14ac:dyDescent="0.2">
      <c r="A57" s="199"/>
      <c r="B57" s="200">
        <v>2</v>
      </c>
      <c r="C57" s="256" t="s">
        <v>77</v>
      </c>
      <c r="D57" s="257"/>
      <c r="E57" s="258"/>
      <c r="F57" s="259"/>
      <c r="G57" s="259"/>
      <c r="H57" s="260"/>
      <c r="I57" s="259"/>
      <c r="J57" s="259"/>
      <c r="K57" s="259"/>
      <c r="L57" s="261"/>
      <c r="M57" s="262"/>
      <c r="N57" s="244">
        <f t="shared" si="8"/>
        <v>0</v>
      </c>
    </row>
    <row r="58" spans="1:14" ht="12.95" customHeight="1" x14ac:dyDescent="0.2">
      <c r="A58" s="199"/>
      <c r="B58" s="200">
        <v>3</v>
      </c>
      <c r="C58" s="256" t="s">
        <v>78</v>
      </c>
      <c r="D58" s="257"/>
      <c r="E58" s="258"/>
      <c r="F58" s="259"/>
      <c r="G58" s="259"/>
      <c r="H58" s="260"/>
      <c r="I58" s="259"/>
      <c r="J58" s="259"/>
      <c r="K58" s="259"/>
      <c r="L58" s="261"/>
      <c r="M58" s="262"/>
      <c r="N58" s="244">
        <f t="shared" si="8"/>
        <v>0</v>
      </c>
    </row>
    <row r="59" spans="1:14" ht="12.95" customHeight="1" x14ac:dyDescent="0.2">
      <c r="A59" s="263"/>
      <c r="B59" s="200">
        <v>4</v>
      </c>
      <c r="C59" s="256" t="s">
        <v>79</v>
      </c>
      <c r="D59" s="257"/>
      <c r="E59" s="258"/>
      <c r="F59" s="259"/>
      <c r="G59" s="259"/>
      <c r="H59" s="260"/>
      <c r="I59" s="259"/>
      <c r="J59" s="259"/>
      <c r="K59" s="259"/>
      <c r="L59" s="261"/>
      <c r="M59" s="262"/>
      <c r="N59" s="244">
        <f t="shared" si="8"/>
        <v>0</v>
      </c>
    </row>
    <row r="60" spans="1:14" ht="15" customHeight="1" x14ac:dyDescent="0.2">
      <c r="A60" s="248">
        <v>8144</v>
      </c>
      <c r="B60" s="249" t="s">
        <v>35</v>
      </c>
      <c r="C60" s="250" t="s">
        <v>80</v>
      </c>
      <c r="D60" s="251"/>
      <c r="E60" s="264">
        <f t="shared" ref="E60:M60" si="10">SUM(E56:E59)</f>
        <v>0</v>
      </c>
      <c r="F60" s="265">
        <f t="shared" si="10"/>
        <v>0</v>
      </c>
      <c r="G60" s="265">
        <f t="shared" si="10"/>
        <v>0</v>
      </c>
      <c r="H60" s="254">
        <f t="shared" si="10"/>
        <v>0</v>
      </c>
      <c r="I60" s="265">
        <f t="shared" si="10"/>
        <v>0</v>
      </c>
      <c r="J60" s="265">
        <f t="shared" si="10"/>
        <v>0</v>
      </c>
      <c r="K60" s="265">
        <f t="shared" si="10"/>
        <v>0</v>
      </c>
      <c r="L60" s="266">
        <f t="shared" si="10"/>
        <v>0</v>
      </c>
      <c r="M60" s="267">
        <f t="shared" si="10"/>
        <v>0</v>
      </c>
      <c r="N60" s="268">
        <f t="shared" si="8"/>
        <v>0</v>
      </c>
    </row>
    <row r="61" spans="1:14" ht="12.95" customHeight="1" x14ac:dyDescent="0.2">
      <c r="A61" s="199">
        <v>8145</v>
      </c>
      <c r="B61" s="200">
        <v>1</v>
      </c>
      <c r="C61" s="155" t="s">
        <v>81</v>
      </c>
      <c r="D61" s="257"/>
      <c r="E61" s="258"/>
      <c r="F61" s="259"/>
      <c r="G61" s="259"/>
      <c r="H61" s="260"/>
      <c r="I61" s="259"/>
      <c r="J61" s="259"/>
      <c r="K61" s="259"/>
      <c r="L61" s="261"/>
      <c r="M61" s="262"/>
      <c r="N61" s="244">
        <f t="shared" si="8"/>
        <v>0</v>
      </c>
    </row>
    <row r="62" spans="1:14" ht="12.95" customHeight="1" x14ac:dyDescent="0.2">
      <c r="A62" s="199"/>
      <c r="B62" s="200">
        <v>2</v>
      </c>
      <c r="C62" s="256" t="s">
        <v>82</v>
      </c>
      <c r="D62" s="257"/>
      <c r="E62" s="258"/>
      <c r="F62" s="259"/>
      <c r="G62" s="259"/>
      <c r="H62" s="260"/>
      <c r="I62" s="259"/>
      <c r="J62" s="259"/>
      <c r="K62" s="259"/>
      <c r="L62" s="261"/>
      <c r="M62" s="262"/>
      <c r="N62" s="244">
        <f t="shared" si="8"/>
        <v>0</v>
      </c>
    </row>
    <row r="63" spans="1:14" ht="12.95" customHeight="1" x14ac:dyDescent="0.2">
      <c r="A63" s="199"/>
      <c r="B63" s="200">
        <v>3</v>
      </c>
      <c r="C63" s="256" t="s">
        <v>83</v>
      </c>
      <c r="D63" s="257"/>
      <c r="E63" s="258"/>
      <c r="F63" s="259"/>
      <c r="G63" s="259"/>
      <c r="H63" s="260"/>
      <c r="I63" s="259"/>
      <c r="J63" s="259"/>
      <c r="K63" s="259"/>
      <c r="L63" s="261"/>
      <c r="M63" s="262"/>
      <c r="N63" s="244">
        <f t="shared" si="8"/>
        <v>0</v>
      </c>
    </row>
    <row r="64" spans="1:14" ht="12.95" customHeight="1" x14ac:dyDescent="0.2">
      <c r="A64" s="263"/>
      <c r="B64" s="200">
        <v>4</v>
      </c>
      <c r="C64" s="256" t="s">
        <v>84</v>
      </c>
      <c r="D64" s="257"/>
      <c r="E64" s="258"/>
      <c r="F64" s="259"/>
      <c r="G64" s="259"/>
      <c r="H64" s="260"/>
      <c r="I64" s="259"/>
      <c r="J64" s="259"/>
      <c r="K64" s="259"/>
      <c r="L64" s="261"/>
      <c r="M64" s="262"/>
      <c r="N64" s="244">
        <f t="shared" si="8"/>
        <v>0</v>
      </c>
    </row>
    <row r="65" spans="1:17" ht="15" customHeight="1" x14ac:dyDescent="0.2">
      <c r="A65" s="248">
        <v>8145</v>
      </c>
      <c r="B65" s="249" t="s">
        <v>35</v>
      </c>
      <c r="C65" s="250" t="s">
        <v>85</v>
      </c>
      <c r="D65" s="251"/>
      <c r="E65" s="264">
        <f t="shared" ref="E65:M65" si="11">SUM(E61:E64)</f>
        <v>0</v>
      </c>
      <c r="F65" s="265">
        <f t="shared" si="11"/>
        <v>0</v>
      </c>
      <c r="G65" s="265">
        <f t="shared" si="11"/>
        <v>0</v>
      </c>
      <c r="H65" s="254">
        <f t="shared" si="11"/>
        <v>0</v>
      </c>
      <c r="I65" s="265">
        <f t="shared" si="11"/>
        <v>0</v>
      </c>
      <c r="J65" s="265">
        <f t="shared" si="11"/>
        <v>0</v>
      </c>
      <c r="K65" s="265">
        <f t="shared" si="11"/>
        <v>0</v>
      </c>
      <c r="L65" s="266">
        <f t="shared" si="11"/>
        <v>0</v>
      </c>
      <c r="M65" s="267">
        <f t="shared" si="11"/>
        <v>0</v>
      </c>
      <c r="N65" s="268">
        <f t="shared" si="8"/>
        <v>0</v>
      </c>
    </row>
    <row r="66" spans="1:17" ht="12.95" customHeight="1" x14ac:dyDescent="0.2">
      <c r="A66" s="199">
        <v>8146</v>
      </c>
      <c r="B66" s="200">
        <v>1</v>
      </c>
      <c r="C66" s="155" t="s">
        <v>86</v>
      </c>
      <c r="D66" s="257"/>
      <c r="E66" s="258"/>
      <c r="F66" s="259"/>
      <c r="G66" s="259"/>
      <c r="H66" s="260"/>
      <c r="I66" s="259"/>
      <c r="J66" s="259"/>
      <c r="K66" s="259"/>
      <c r="L66" s="261"/>
      <c r="M66" s="262"/>
      <c r="N66" s="244">
        <f t="shared" si="8"/>
        <v>0</v>
      </c>
    </row>
    <row r="67" spans="1:17" ht="12.95" customHeight="1" x14ac:dyDescent="0.2">
      <c r="A67" s="199"/>
      <c r="B67" s="200">
        <v>2</v>
      </c>
      <c r="C67" s="256" t="s">
        <v>87</v>
      </c>
      <c r="D67" s="257"/>
      <c r="E67" s="258"/>
      <c r="F67" s="259"/>
      <c r="G67" s="259"/>
      <c r="H67" s="260"/>
      <c r="I67" s="259"/>
      <c r="J67" s="259"/>
      <c r="K67" s="259"/>
      <c r="L67" s="261"/>
      <c r="M67" s="262"/>
      <c r="N67" s="244">
        <f t="shared" si="8"/>
        <v>0</v>
      </c>
    </row>
    <row r="68" spans="1:17" ht="12.95" customHeight="1" x14ac:dyDescent="0.2">
      <c r="A68" s="199"/>
      <c r="B68" s="200">
        <v>3</v>
      </c>
      <c r="C68" s="256" t="s">
        <v>88</v>
      </c>
      <c r="D68" s="257"/>
      <c r="E68" s="258"/>
      <c r="F68" s="259"/>
      <c r="G68" s="259"/>
      <c r="H68" s="260"/>
      <c r="I68" s="259"/>
      <c r="J68" s="259"/>
      <c r="K68" s="259"/>
      <c r="L68" s="261"/>
      <c r="M68" s="262"/>
      <c r="N68" s="244">
        <f t="shared" si="8"/>
        <v>0</v>
      </c>
    </row>
    <row r="69" spans="1:17" ht="12.95" customHeight="1" x14ac:dyDescent="0.2">
      <c r="A69" s="263"/>
      <c r="B69" s="200">
        <v>4</v>
      </c>
      <c r="C69" s="256" t="s">
        <v>89</v>
      </c>
      <c r="D69" s="257"/>
      <c r="E69" s="258"/>
      <c r="F69" s="259"/>
      <c r="G69" s="259"/>
      <c r="H69" s="260"/>
      <c r="I69" s="259"/>
      <c r="J69" s="259"/>
      <c r="K69" s="259"/>
      <c r="L69" s="261"/>
      <c r="M69" s="262"/>
      <c r="N69" s="244">
        <f t="shared" si="8"/>
        <v>0</v>
      </c>
    </row>
    <row r="70" spans="1:17" ht="15" customHeight="1" x14ac:dyDescent="0.2">
      <c r="A70" s="248">
        <v>8146</v>
      </c>
      <c r="B70" s="249" t="s">
        <v>35</v>
      </c>
      <c r="C70" s="269" t="s">
        <v>90</v>
      </c>
      <c r="D70" s="270"/>
      <c r="E70" s="264">
        <f t="shared" ref="E70:M70" si="12">SUM(E66:E69)</f>
        <v>0</v>
      </c>
      <c r="F70" s="265">
        <f t="shared" si="12"/>
        <v>0</v>
      </c>
      <c r="G70" s="265">
        <f t="shared" si="12"/>
        <v>0</v>
      </c>
      <c r="H70" s="254">
        <f t="shared" si="12"/>
        <v>0</v>
      </c>
      <c r="I70" s="265">
        <f t="shared" si="12"/>
        <v>0</v>
      </c>
      <c r="J70" s="265">
        <f t="shared" si="12"/>
        <v>0</v>
      </c>
      <c r="K70" s="265">
        <f t="shared" si="12"/>
        <v>0</v>
      </c>
      <c r="L70" s="266">
        <f t="shared" si="12"/>
        <v>0</v>
      </c>
      <c r="M70" s="271">
        <f t="shared" si="12"/>
        <v>0</v>
      </c>
      <c r="N70" s="268">
        <f t="shared" si="8"/>
        <v>0</v>
      </c>
    </row>
    <row r="71" spans="1:17" ht="12.95" customHeight="1" x14ac:dyDescent="0.2">
      <c r="A71" s="199">
        <v>8147</v>
      </c>
      <c r="B71" s="200">
        <v>1</v>
      </c>
      <c r="C71" s="155" t="s">
        <v>91</v>
      </c>
      <c r="D71" s="272"/>
      <c r="E71" s="258"/>
      <c r="F71" s="259"/>
      <c r="G71" s="259"/>
      <c r="H71" s="260"/>
      <c r="I71" s="259"/>
      <c r="J71" s="259"/>
      <c r="K71" s="259"/>
      <c r="L71" s="261"/>
      <c r="M71" s="271"/>
      <c r="N71" s="244">
        <f t="shared" si="8"/>
        <v>0</v>
      </c>
    </row>
    <row r="72" spans="1:17" ht="12.95" customHeight="1" x14ac:dyDescent="0.2">
      <c r="A72" s="263"/>
      <c r="B72" s="200">
        <v>2</v>
      </c>
      <c r="C72" s="94" t="s">
        <v>92</v>
      </c>
      <c r="D72" s="257"/>
      <c r="E72" s="258">
        <f>+E49</f>
        <v>0</v>
      </c>
      <c r="F72" s="259">
        <f t="shared" ref="F72:I72" si="13">+F49-F90</f>
        <v>0</v>
      </c>
      <c r="G72" s="259">
        <f t="shared" si="13"/>
        <v>1.9433861450175851</v>
      </c>
      <c r="H72" s="260">
        <f t="shared" si="13"/>
        <v>0</v>
      </c>
      <c r="I72" s="259">
        <f t="shared" si="13"/>
        <v>2.8952487466588508</v>
      </c>
      <c r="J72" s="259">
        <f>+J49-J90</f>
        <v>97.02159942734626</v>
      </c>
      <c r="K72" s="259">
        <f>+K49-K90</f>
        <v>2.7686286809773124</v>
      </c>
      <c r="L72" s="261">
        <f>+L49-L90</f>
        <v>0</v>
      </c>
      <c r="M72" s="273">
        <f>+M49-M90</f>
        <v>0</v>
      </c>
      <c r="N72" s="274">
        <f t="shared" si="8"/>
        <v>104.62886300000001</v>
      </c>
    </row>
    <row r="73" spans="1:17" ht="12.95" customHeight="1" x14ac:dyDescent="0.2">
      <c r="A73" s="263"/>
      <c r="B73" s="200">
        <v>3</v>
      </c>
      <c r="C73" s="94" t="s">
        <v>93</v>
      </c>
      <c r="D73" s="257"/>
      <c r="E73" s="258"/>
      <c r="F73" s="259"/>
      <c r="G73" s="259"/>
      <c r="H73" s="260"/>
      <c r="I73" s="259"/>
      <c r="J73" s="259"/>
      <c r="K73" s="259"/>
      <c r="L73" s="261"/>
      <c r="M73" s="262"/>
      <c r="N73" s="244">
        <f t="shared" si="8"/>
        <v>0</v>
      </c>
    </row>
    <row r="74" spans="1:17" ht="12.95" customHeight="1" x14ac:dyDescent="0.2">
      <c r="A74" s="263"/>
      <c r="B74" s="200">
        <v>9</v>
      </c>
      <c r="C74" s="146" t="s">
        <v>94</v>
      </c>
      <c r="D74" s="275"/>
      <c r="E74" s="252"/>
      <c r="F74" s="276"/>
      <c r="G74" s="276"/>
      <c r="H74" s="277"/>
      <c r="I74" s="276"/>
      <c r="J74" s="276"/>
      <c r="K74" s="276"/>
      <c r="L74" s="278"/>
      <c r="M74" s="255"/>
      <c r="N74" s="240">
        <f t="shared" si="8"/>
        <v>0</v>
      </c>
    </row>
    <row r="75" spans="1:17" ht="15" customHeight="1" x14ac:dyDescent="0.2">
      <c r="A75" s="248">
        <v>8147</v>
      </c>
      <c r="B75" s="249" t="s">
        <v>35</v>
      </c>
      <c r="C75" s="269" t="s">
        <v>95</v>
      </c>
      <c r="D75" s="270"/>
      <c r="E75" s="264">
        <f t="shared" ref="E75:M75" si="14">SUM(E71:E74)</f>
        <v>0</v>
      </c>
      <c r="F75" s="265">
        <f t="shared" si="14"/>
        <v>0</v>
      </c>
      <c r="G75" s="265">
        <f t="shared" si="14"/>
        <v>1.9433861450175851</v>
      </c>
      <c r="H75" s="254">
        <f t="shared" si="14"/>
        <v>0</v>
      </c>
      <c r="I75" s="265">
        <f t="shared" si="14"/>
        <v>2.8952487466588508</v>
      </c>
      <c r="J75" s="265">
        <f t="shared" si="14"/>
        <v>97.02159942734626</v>
      </c>
      <c r="K75" s="265">
        <f t="shared" si="14"/>
        <v>2.7686286809773124</v>
      </c>
      <c r="L75" s="266">
        <f t="shared" si="14"/>
        <v>0</v>
      </c>
      <c r="M75" s="271">
        <f t="shared" si="14"/>
        <v>0</v>
      </c>
      <c r="N75" s="268">
        <f t="shared" si="8"/>
        <v>104.62886300000001</v>
      </c>
    </row>
    <row r="76" spans="1:17" ht="12.95" customHeight="1" x14ac:dyDescent="0.2">
      <c r="A76" s="199">
        <v>8148</v>
      </c>
      <c r="B76" s="200">
        <v>1</v>
      </c>
      <c r="C76" s="155" t="s">
        <v>96</v>
      </c>
      <c r="D76" s="272"/>
      <c r="E76" s="258"/>
      <c r="F76" s="259"/>
      <c r="G76" s="259"/>
      <c r="H76" s="260"/>
      <c r="I76" s="259"/>
      <c r="J76" s="259"/>
      <c r="K76" s="259"/>
      <c r="L76" s="261"/>
      <c r="M76" s="271"/>
      <c r="N76" s="244">
        <f t="shared" si="8"/>
        <v>0</v>
      </c>
    </row>
    <row r="77" spans="1:17" ht="12.95" customHeight="1" x14ac:dyDescent="0.2">
      <c r="A77" s="199"/>
      <c r="B77" s="200">
        <v>2</v>
      </c>
      <c r="C77" s="94" t="s">
        <v>97</v>
      </c>
      <c r="D77" s="257"/>
      <c r="E77" s="258"/>
      <c r="F77" s="259"/>
      <c r="G77" s="259"/>
      <c r="H77" s="260"/>
      <c r="I77" s="259"/>
      <c r="J77" s="259"/>
      <c r="K77" s="259"/>
      <c r="L77" s="261"/>
      <c r="M77" s="262"/>
      <c r="N77" s="244">
        <f t="shared" si="8"/>
        <v>0</v>
      </c>
    </row>
    <row r="78" spans="1:17" ht="12.95" customHeight="1" x14ac:dyDescent="0.2">
      <c r="A78" s="199"/>
      <c r="B78" s="200">
        <v>3</v>
      </c>
      <c r="C78" s="94" t="s">
        <v>98</v>
      </c>
      <c r="D78" s="257"/>
      <c r="E78" s="258"/>
      <c r="F78" s="259"/>
      <c r="G78" s="259"/>
      <c r="H78" s="260"/>
      <c r="I78" s="259"/>
      <c r="J78" s="259"/>
      <c r="K78" s="259"/>
      <c r="L78" s="261"/>
      <c r="M78" s="262"/>
      <c r="N78" s="244">
        <f t="shared" si="8"/>
        <v>0</v>
      </c>
      <c r="O78" s="279" t="s">
        <v>99</v>
      </c>
      <c r="P78" s="280" t="s">
        <v>100</v>
      </c>
      <c r="Q78" s="280"/>
    </row>
    <row r="79" spans="1:17" ht="15" customHeight="1" x14ac:dyDescent="0.2">
      <c r="A79" s="248">
        <v>8148</v>
      </c>
      <c r="B79" s="249" t="s">
        <v>35</v>
      </c>
      <c r="C79" s="269" t="s">
        <v>101</v>
      </c>
      <c r="D79" s="270"/>
      <c r="E79" s="264">
        <f t="shared" ref="E79:M79" si="15">SUM(E76:E78)</f>
        <v>0</v>
      </c>
      <c r="F79" s="265">
        <f t="shared" si="15"/>
        <v>0</v>
      </c>
      <c r="G79" s="265">
        <f t="shared" si="15"/>
        <v>0</v>
      </c>
      <c r="H79" s="254">
        <f t="shared" si="15"/>
        <v>0</v>
      </c>
      <c r="I79" s="265">
        <f t="shared" si="15"/>
        <v>0</v>
      </c>
      <c r="J79" s="265">
        <f t="shared" si="15"/>
        <v>0</v>
      </c>
      <c r="K79" s="265">
        <f t="shared" si="15"/>
        <v>0</v>
      </c>
      <c r="L79" s="266">
        <f t="shared" si="15"/>
        <v>0</v>
      </c>
      <c r="M79" s="271">
        <f t="shared" si="15"/>
        <v>0</v>
      </c>
      <c r="N79" s="268">
        <f t="shared" si="8"/>
        <v>0</v>
      </c>
    </row>
    <row r="80" spans="1:17" ht="12.95" customHeight="1" x14ac:dyDescent="0.2">
      <c r="A80" s="194">
        <v>8149</v>
      </c>
      <c r="B80" s="195">
        <v>1</v>
      </c>
      <c r="C80" s="155" t="s">
        <v>102</v>
      </c>
      <c r="D80" s="196"/>
      <c r="E80" s="243"/>
      <c r="F80" s="98"/>
      <c r="G80" s="98"/>
      <c r="H80" s="99"/>
      <c r="I80" s="98"/>
      <c r="J80" s="98"/>
      <c r="K80" s="98"/>
      <c r="L80" s="100"/>
      <c r="M80" s="239"/>
      <c r="N80" s="244">
        <f t="shared" si="8"/>
        <v>0</v>
      </c>
    </row>
    <row r="81" spans="1:18" ht="12.95" customHeight="1" thickBot="1" x14ac:dyDescent="0.25">
      <c r="A81" s="199"/>
      <c r="B81" s="200">
        <v>2</v>
      </c>
      <c r="C81" s="94" t="s">
        <v>103</v>
      </c>
      <c r="D81" s="201"/>
      <c r="E81" s="243"/>
      <c r="F81" s="98"/>
      <c r="G81" s="98"/>
      <c r="H81" s="99"/>
      <c r="I81" s="98"/>
      <c r="J81" s="98"/>
      <c r="K81" s="98"/>
      <c r="L81" s="100"/>
      <c r="M81" s="281"/>
      <c r="N81" s="244">
        <f t="shared" si="8"/>
        <v>0</v>
      </c>
    </row>
    <row r="82" spans="1:18" ht="12.95" customHeight="1" x14ac:dyDescent="0.2">
      <c r="A82" s="199"/>
      <c r="B82" s="200">
        <v>9</v>
      </c>
      <c r="C82" s="146" t="s">
        <v>104</v>
      </c>
      <c r="D82" s="202"/>
      <c r="E82" s="235"/>
      <c r="F82" s="150"/>
      <c r="G82" s="150"/>
      <c r="H82" s="151"/>
      <c r="I82" s="150"/>
      <c r="J82" s="150"/>
      <c r="K82" s="150"/>
      <c r="L82" s="148"/>
      <c r="M82" s="247"/>
      <c r="N82" s="240">
        <f t="shared" si="8"/>
        <v>0</v>
      </c>
      <c r="O82" s="282" t="s">
        <v>105</v>
      </c>
      <c r="P82" s="283" t="s">
        <v>106</v>
      </c>
      <c r="Q82" s="283"/>
      <c r="R82" s="283"/>
    </row>
    <row r="83" spans="1:18" ht="15" customHeight="1" thickBot="1" x14ac:dyDescent="0.25">
      <c r="A83" s="248">
        <v>8149</v>
      </c>
      <c r="B83" s="249" t="s">
        <v>35</v>
      </c>
      <c r="C83" s="269" t="s">
        <v>107</v>
      </c>
      <c r="D83" s="270"/>
      <c r="E83" s="264">
        <f t="shared" ref="E83:M83" si="16">SUM(E80:E82)</f>
        <v>0</v>
      </c>
      <c r="F83" s="265">
        <f t="shared" si="16"/>
        <v>0</v>
      </c>
      <c r="G83" s="265">
        <f t="shared" si="16"/>
        <v>0</v>
      </c>
      <c r="H83" s="254">
        <f t="shared" si="16"/>
        <v>0</v>
      </c>
      <c r="I83" s="265">
        <f t="shared" si="16"/>
        <v>0</v>
      </c>
      <c r="J83" s="265">
        <f t="shared" si="16"/>
        <v>0</v>
      </c>
      <c r="K83" s="265">
        <f t="shared" si="16"/>
        <v>0</v>
      </c>
      <c r="L83" s="266">
        <f t="shared" si="16"/>
        <v>0</v>
      </c>
      <c r="M83" s="284">
        <f t="shared" si="16"/>
        <v>0</v>
      </c>
      <c r="N83" s="268">
        <f t="shared" si="8"/>
        <v>0</v>
      </c>
      <c r="O83" s="285"/>
      <c r="P83" s="286"/>
      <c r="Q83" s="286"/>
      <c r="R83" s="286"/>
    </row>
    <row r="84" spans="1:18" ht="12.95" customHeight="1" x14ac:dyDescent="0.2">
      <c r="A84" s="199">
        <v>8151</v>
      </c>
      <c r="B84" s="200">
        <v>1</v>
      </c>
      <c r="C84" s="155" t="s">
        <v>108</v>
      </c>
      <c r="D84" s="272"/>
      <c r="E84" s="287"/>
      <c r="F84" s="288"/>
      <c r="G84" s="289">
        <v>0</v>
      </c>
      <c r="H84" s="289"/>
      <c r="I84" s="289">
        <v>0</v>
      </c>
      <c r="J84" s="289">
        <v>0</v>
      </c>
      <c r="K84" s="289">
        <v>0</v>
      </c>
      <c r="L84" s="290">
        <v>0</v>
      </c>
      <c r="M84" s="291">
        <v>0</v>
      </c>
      <c r="N84" s="244">
        <f t="shared" si="8"/>
        <v>0</v>
      </c>
      <c r="O84" s="285"/>
      <c r="P84" s="292"/>
      <c r="Q84" s="293">
        <v>1</v>
      </c>
      <c r="R84" s="294" t="s">
        <v>108</v>
      </c>
    </row>
    <row r="85" spans="1:18" ht="12.95" customHeight="1" thickBot="1" x14ac:dyDescent="0.25">
      <c r="A85" s="263"/>
      <c r="B85" s="200">
        <v>2</v>
      </c>
      <c r="C85" s="94" t="s">
        <v>109</v>
      </c>
      <c r="D85" s="257"/>
      <c r="E85" s="287"/>
      <c r="F85" s="295"/>
      <c r="G85" s="259">
        <v>0</v>
      </c>
      <c r="H85" s="259"/>
      <c r="I85" s="259">
        <v>0</v>
      </c>
      <c r="J85" s="259">
        <v>0</v>
      </c>
      <c r="K85" s="259">
        <v>0</v>
      </c>
      <c r="L85" s="261">
        <v>0</v>
      </c>
      <c r="M85" s="259">
        <v>0</v>
      </c>
      <c r="N85" s="244">
        <f t="shared" si="8"/>
        <v>0</v>
      </c>
      <c r="O85" s="296"/>
      <c r="P85" s="297"/>
      <c r="Q85" s="298">
        <v>2</v>
      </c>
      <c r="R85" s="299" t="s">
        <v>109</v>
      </c>
    </row>
    <row r="86" spans="1:18" ht="12.95" customHeight="1" x14ac:dyDescent="0.2">
      <c r="A86" s="263"/>
      <c r="B86" s="200">
        <v>3</v>
      </c>
      <c r="C86" s="94" t="s">
        <v>110</v>
      </c>
      <c r="D86" s="257"/>
      <c r="E86" s="287"/>
      <c r="F86" s="295"/>
      <c r="G86" s="259">
        <v>0</v>
      </c>
      <c r="H86" s="259"/>
      <c r="I86" s="259">
        <v>0</v>
      </c>
      <c r="J86" s="259">
        <v>0</v>
      </c>
      <c r="K86" s="259">
        <v>0</v>
      </c>
      <c r="L86" s="261">
        <v>0</v>
      </c>
      <c r="M86" s="259">
        <v>0</v>
      </c>
      <c r="N86" s="244">
        <f t="shared" si="8"/>
        <v>0</v>
      </c>
      <c r="O86" s="300">
        <v>1</v>
      </c>
      <c r="P86" s="297"/>
      <c r="Q86" s="298">
        <v>3</v>
      </c>
      <c r="R86" s="299" t="s">
        <v>110</v>
      </c>
    </row>
    <row r="87" spans="1:18" ht="12.95" customHeight="1" x14ac:dyDescent="0.2">
      <c r="A87" s="263"/>
      <c r="B87" s="200">
        <v>4</v>
      </c>
      <c r="C87" s="94" t="s">
        <v>111</v>
      </c>
      <c r="D87" s="257"/>
      <c r="E87" s="287"/>
      <c r="F87" s="295"/>
      <c r="G87" s="259">
        <v>0</v>
      </c>
      <c r="H87" s="259"/>
      <c r="I87" s="259">
        <v>0</v>
      </c>
      <c r="J87" s="259">
        <v>0</v>
      </c>
      <c r="K87" s="259">
        <v>0</v>
      </c>
      <c r="L87" s="261">
        <v>0</v>
      </c>
      <c r="M87" s="259">
        <v>0</v>
      </c>
      <c r="N87" s="244">
        <f t="shared" si="8"/>
        <v>0</v>
      </c>
      <c r="O87" s="301"/>
      <c r="P87" s="297"/>
      <c r="Q87" s="298">
        <v>4</v>
      </c>
      <c r="R87" s="299" t="s">
        <v>111</v>
      </c>
    </row>
    <row r="88" spans="1:18" ht="12.95" customHeight="1" x14ac:dyDescent="0.2">
      <c r="A88" s="263"/>
      <c r="B88" s="200">
        <v>5</v>
      </c>
      <c r="C88" s="94" t="s">
        <v>112</v>
      </c>
      <c r="D88" s="257"/>
      <c r="E88" s="287"/>
      <c r="F88" s="295"/>
      <c r="G88" s="259">
        <v>0</v>
      </c>
      <c r="H88" s="259"/>
      <c r="I88" s="259">
        <v>0</v>
      </c>
      <c r="J88" s="259">
        <v>0</v>
      </c>
      <c r="K88" s="259">
        <v>0</v>
      </c>
      <c r="L88" s="261">
        <v>0</v>
      </c>
      <c r="M88" s="259">
        <v>0</v>
      </c>
      <c r="N88" s="244">
        <f t="shared" si="8"/>
        <v>0</v>
      </c>
      <c r="O88" s="301"/>
      <c r="P88" s="297"/>
      <c r="Q88" s="298">
        <v>5</v>
      </c>
      <c r="R88" s="299" t="s">
        <v>112</v>
      </c>
    </row>
    <row r="89" spans="1:18" ht="12.95" customHeight="1" thickBot="1" x14ac:dyDescent="0.25">
      <c r="A89" s="263"/>
      <c r="B89" s="200">
        <v>9</v>
      </c>
      <c r="C89" s="146" t="s">
        <v>113</v>
      </c>
      <c r="D89" s="302"/>
      <c r="E89" s="258"/>
      <c r="F89" s="303"/>
      <c r="G89" s="259">
        <v>0</v>
      </c>
      <c r="H89" s="259"/>
      <c r="I89" s="259">
        <v>0</v>
      </c>
      <c r="J89" s="259">
        <v>0</v>
      </c>
      <c r="K89" s="259">
        <v>0</v>
      </c>
      <c r="L89" s="261">
        <v>0</v>
      </c>
      <c r="M89" s="259">
        <v>0</v>
      </c>
      <c r="N89" s="240">
        <f t="shared" si="8"/>
        <v>0</v>
      </c>
      <c r="O89" s="304"/>
      <c r="P89" s="305"/>
      <c r="Q89" s="306">
        <v>9</v>
      </c>
      <c r="R89" s="307" t="s">
        <v>113</v>
      </c>
    </row>
    <row r="90" spans="1:18" ht="15" customHeight="1" x14ac:dyDescent="0.2">
      <c r="A90" s="248">
        <v>8151</v>
      </c>
      <c r="B90" s="249" t="s">
        <v>35</v>
      </c>
      <c r="C90" s="269" t="s">
        <v>114</v>
      </c>
      <c r="D90" s="270"/>
      <c r="E90" s="264">
        <f t="shared" ref="E90:M90" si="17">SUM(E84:E89)</f>
        <v>0</v>
      </c>
      <c r="F90" s="265">
        <f t="shared" si="17"/>
        <v>0</v>
      </c>
      <c r="G90" s="265">
        <f t="shared" si="17"/>
        <v>0</v>
      </c>
      <c r="H90" s="254">
        <f t="shared" si="17"/>
        <v>0</v>
      </c>
      <c r="I90" s="265">
        <f t="shared" si="17"/>
        <v>0</v>
      </c>
      <c r="J90" s="265">
        <f t="shared" si="17"/>
        <v>0</v>
      </c>
      <c r="K90" s="265">
        <f t="shared" si="17"/>
        <v>0</v>
      </c>
      <c r="L90" s="266">
        <f t="shared" si="17"/>
        <v>0</v>
      </c>
      <c r="M90" s="271">
        <f t="shared" si="17"/>
        <v>0</v>
      </c>
      <c r="N90" s="268">
        <f t="shared" si="8"/>
        <v>0</v>
      </c>
    </row>
    <row r="91" spans="1:18" ht="12.95" customHeight="1" x14ac:dyDescent="0.2">
      <c r="A91" s="199">
        <v>8152</v>
      </c>
      <c r="B91" s="200">
        <v>1</v>
      </c>
      <c r="C91" s="155" t="s">
        <v>115</v>
      </c>
      <c r="D91" s="272"/>
      <c r="E91" s="258"/>
      <c r="F91" s="259"/>
      <c r="G91" s="259"/>
      <c r="H91" s="260"/>
      <c r="I91" s="259"/>
      <c r="J91" s="259"/>
      <c r="K91" s="259"/>
      <c r="L91" s="261"/>
      <c r="M91" s="271"/>
      <c r="N91" s="244">
        <f t="shared" si="8"/>
        <v>0</v>
      </c>
    </row>
    <row r="92" spans="1:18" ht="12.95" customHeight="1" x14ac:dyDescent="0.2">
      <c r="A92" s="263"/>
      <c r="B92" s="200">
        <v>9</v>
      </c>
      <c r="C92" s="103" t="s">
        <v>116</v>
      </c>
      <c r="D92" s="302"/>
      <c r="E92" s="308"/>
      <c r="F92" s="309"/>
      <c r="G92" s="309"/>
      <c r="H92" s="310"/>
      <c r="I92" s="309"/>
      <c r="J92" s="309"/>
      <c r="K92" s="309"/>
      <c r="L92" s="311"/>
      <c r="M92" s="312"/>
      <c r="N92" s="313">
        <f t="shared" si="8"/>
        <v>0</v>
      </c>
    </row>
    <row r="93" spans="1:18" ht="15" customHeight="1" x14ac:dyDescent="0.2">
      <c r="A93" s="248">
        <v>8152</v>
      </c>
      <c r="B93" s="249" t="s">
        <v>35</v>
      </c>
      <c r="C93" s="233" t="s">
        <v>117</v>
      </c>
      <c r="D93" s="251"/>
      <c r="E93" s="264">
        <f t="shared" ref="E93:M93" si="18">SUM(E91:E92)</f>
        <v>0</v>
      </c>
      <c r="F93" s="265">
        <f t="shared" si="18"/>
        <v>0</v>
      </c>
      <c r="G93" s="265">
        <f t="shared" si="18"/>
        <v>0</v>
      </c>
      <c r="H93" s="254">
        <f t="shared" si="18"/>
        <v>0</v>
      </c>
      <c r="I93" s="265">
        <f t="shared" si="18"/>
        <v>0</v>
      </c>
      <c r="J93" s="265">
        <f t="shared" si="18"/>
        <v>0</v>
      </c>
      <c r="K93" s="265">
        <f t="shared" si="18"/>
        <v>0</v>
      </c>
      <c r="L93" s="266">
        <f t="shared" si="18"/>
        <v>0</v>
      </c>
      <c r="M93" s="267">
        <f t="shared" si="18"/>
        <v>0</v>
      </c>
      <c r="N93" s="268">
        <f t="shared" si="8"/>
        <v>0</v>
      </c>
    </row>
    <row r="94" spans="1:18" ht="15" customHeight="1" thickBot="1" x14ac:dyDescent="0.25">
      <c r="A94" s="248">
        <v>8159</v>
      </c>
      <c r="B94" s="249"/>
      <c r="C94" s="269" t="s">
        <v>118</v>
      </c>
      <c r="D94" s="270"/>
      <c r="E94" s="264"/>
      <c r="F94" s="265"/>
      <c r="G94" s="265"/>
      <c r="H94" s="254"/>
      <c r="I94" s="265"/>
      <c r="J94" s="265"/>
      <c r="K94" s="265"/>
      <c r="L94" s="266"/>
      <c r="M94" s="271"/>
      <c r="N94" s="268">
        <f t="shared" si="8"/>
        <v>0</v>
      </c>
    </row>
    <row r="95" spans="1:18" ht="18" customHeight="1" thickBot="1" x14ac:dyDescent="0.25">
      <c r="A95" s="204">
        <v>819</v>
      </c>
      <c r="B95" s="205" t="s">
        <v>35</v>
      </c>
      <c r="C95" s="206" t="s">
        <v>119</v>
      </c>
      <c r="D95" s="207"/>
      <c r="E95" s="208">
        <f t="shared" ref="E95:M95" si="19">E94+E93+E90+E83+E79+E75+E70+E65+E60+E55+E52+E51</f>
        <v>0</v>
      </c>
      <c r="F95" s="314">
        <f t="shared" si="19"/>
        <v>0</v>
      </c>
      <c r="G95" s="209">
        <f t="shared" si="19"/>
        <v>1.9433861450175851</v>
      </c>
      <c r="H95" s="210">
        <f t="shared" si="19"/>
        <v>0</v>
      </c>
      <c r="I95" s="209">
        <f t="shared" si="19"/>
        <v>2.8952487466588508</v>
      </c>
      <c r="J95" s="209">
        <f t="shared" si="19"/>
        <v>97.02159942734626</v>
      </c>
      <c r="K95" s="209">
        <f t="shared" si="19"/>
        <v>2.7686286809773124</v>
      </c>
      <c r="L95" s="208">
        <f t="shared" si="19"/>
        <v>0</v>
      </c>
      <c r="M95" s="315">
        <f t="shared" si="19"/>
        <v>0</v>
      </c>
      <c r="N95" s="214">
        <f>SUM(E95:M95)</f>
        <v>104.62886300000001</v>
      </c>
      <c r="O95" s="316" t="str">
        <f>IF(ROUND(N95,3)=ROUND('[1]Dopočet inflace'!O282,3),"OK","Chyba")</f>
        <v>OK</v>
      </c>
    </row>
    <row r="96" spans="1:18" ht="25.5" customHeight="1" x14ac:dyDescent="0.2">
      <c r="E96" s="318" t="str">
        <f>IF(ROUND(E95,3)-ROUND(E49,3)=0," ","Chyba bilance")</f>
        <v xml:space="preserve"> </v>
      </c>
      <c r="F96" s="318" t="str">
        <f t="shared" ref="F96" si="20">IF(ROUND(F95,3)-ROUND(F49,3)=0," ","Chyba bilance")</f>
        <v xml:space="preserve"> </v>
      </c>
      <c r="G96" s="318"/>
      <c r="H96" s="318"/>
      <c r="I96" s="318"/>
      <c r="J96" s="318"/>
      <c r="K96" s="318"/>
      <c r="L96" s="318"/>
      <c r="M96" s="318"/>
      <c r="N96" s="318"/>
    </row>
    <row r="97" spans="1:13" x14ac:dyDescent="0.2">
      <c r="A97" s="319"/>
      <c r="B97" s="319"/>
      <c r="C97" s="319"/>
      <c r="D97" s="319"/>
      <c r="G97" s="279"/>
      <c r="H97" s="279"/>
      <c r="I97" s="279"/>
      <c r="J97" s="279"/>
      <c r="K97" s="279"/>
      <c r="L97" s="279"/>
      <c r="M97" s="279"/>
    </row>
    <row r="98" spans="1:13" x14ac:dyDescent="0.2">
      <c r="G98" s="279"/>
      <c r="H98" s="279"/>
      <c r="I98" s="279"/>
      <c r="J98" s="279"/>
      <c r="K98" s="279"/>
      <c r="L98" s="279"/>
      <c r="M98" s="279"/>
    </row>
  </sheetData>
  <mergeCells count="19">
    <mergeCell ref="A97:D97"/>
    <mergeCell ref="A6:B6"/>
    <mergeCell ref="C6:L6"/>
    <mergeCell ref="C7:D7"/>
    <mergeCell ref="P78:Q78"/>
    <mergeCell ref="O82:O85"/>
    <mergeCell ref="P82:R83"/>
    <mergeCell ref="P84:P89"/>
    <mergeCell ref="O86:O89"/>
    <mergeCell ref="A1:N1"/>
    <mergeCell ref="A2:J3"/>
    <mergeCell ref="K2:L3"/>
    <mergeCell ref="M2:N2"/>
    <mergeCell ref="O2:O3"/>
    <mergeCell ref="A4:B4"/>
    <mergeCell ref="C4:L4"/>
    <mergeCell ref="O4:O6"/>
    <mergeCell ref="A5:B5"/>
    <mergeCell ref="C5:L5"/>
  </mergeCells>
  <conditionalFormatting sqref="E84:F84">
    <cfRule type="expression" dxfId="14" priority="15">
      <formula>$P$84=1</formula>
    </cfRule>
  </conditionalFormatting>
  <conditionalFormatting sqref="M85">
    <cfRule type="cellIs" dxfId="13" priority="14" operator="equal">
      <formula>0</formula>
    </cfRule>
  </conditionalFormatting>
  <conditionalFormatting sqref="M86:M89">
    <cfRule type="cellIs" dxfId="12" priority="13" operator="equal">
      <formula>0</formula>
    </cfRule>
  </conditionalFormatting>
  <conditionalFormatting sqref="E85:F85">
    <cfRule type="expression" dxfId="11" priority="12">
      <formula>$P$84=2</formula>
    </cfRule>
  </conditionalFormatting>
  <conditionalFormatting sqref="E86:F86">
    <cfRule type="expression" dxfId="10" priority="11">
      <formula>$P$84=3</formula>
    </cfRule>
  </conditionalFormatting>
  <conditionalFormatting sqref="E87:F87">
    <cfRule type="expression" dxfId="9" priority="10">
      <formula>$P$84=4</formula>
    </cfRule>
  </conditionalFormatting>
  <conditionalFormatting sqref="E88:F88">
    <cfRule type="expression" dxfId="8" priority="9">
      <formula>$P$84=5</formula>
    </cfRule>
  </conditionalFormatting>
  <conditionalFormatting sqref="E89:F89">
    <cfRule type="expression" dxfId="7" priority="8">
      <formula>$P$84=9</formula>
    </cfRule>
  </conditionalFormatting>
  <conditionalFormatting sqref="G84">
    <cfRule type="expression" dxfId="6" priority="7">
      <formula>G84=0</formula>
    </cfRule>
  </conditionalFormatting>
  <conditionalFormatting sqref="G85:G88">
    <cfRule type="expression" dxfId="5" priority="6">
      <formula>G85=0</formula>
    </cfRule>
  </conditionalFormatting>
  <conditionalFormatting sqref="H84:L84">
    <cfRule type="expression" dxfId="4" priority="5">
      <formula>H84=0</formula>
    </cfRule>
  </conditionalFormatting>
  <conditionalFormatting sqref="H85:L88">
    <cfRule type="expression" dxfId="3" priority="4">
      <formula>H85=0</formula>
    </cfRule>
  </conditionalFormatting>
  <conditionalFormatting sqref="G89">
    <cfRule type="expression" dxfId="2" priority="3">
      <formula>G89=0</formula>
    </cfRule>
  </conditionalFormatting>
  <conditionalFormatting sqref="H89:L89">
    <cfRule type="expression" dxfId="1" priority="2">
      <formula>H89=0</formula>
    </cfRule>
  </conditionalFormatting>
  <conditionalFormatting sqref="M84">
    <cfRule type="cellIs" dxfId="0" priority="1" operator="equal">
      <formula>0</formula>
    </cfRule>
  </conditionalFormatting>
  <dataValidations count="3">
    <dataValidation type="list" allowBlank="1" showInputMessage="1" showErrorMessage="1" sqref="P84" xr:uid="{8EE65AFB-B232-4E0C-ACD8-A1A67CCD32DD}">
      <formula1>"1,2,3,4,5,9"</formula1>
    </dataValidation>
    <dataValidation type="whole" operator="equal" allowBlank="1" showInputMessage="1" showErrorMessage="1" errorTitle="Chyby bilance" error="Nesoulad mezi zdroji a potřebami_x000a_" sqref="E98" xr:uid="{6555EB11-2191-4814-8BC8-47BA493329E8}">
      <formula1>0</formula1>
    </dataValidation>
    <dataValidation type="textLength" operator="lessThan" allowBlank="1" showInputMessage="1" showErrorMessage="1" errorTitle="Příliš dlouhý text !" error="Maximální délka textu je 100 znaků včetně mezer." sqref="A5" xr:uid="{7807B690-89A9-4B7A-9C0F-1125711154D1}">
      <formula1>151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 81</vt:lpstr>
      <vt:lpstr>'VZOR 81'!Oblast_tisku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Kverek Radek</dc:creator>
  <cp:lastModifiedBy>Kverek Radek</cp:lastModifiedBy>
  <cp:lastPrinted>2022-02-21T10:25:30Z</cp:lastPrinted>
  <dcterms:created xsi:type="dcterms:W3CDTF">2022-02-21T09:13:21Z</dcterms:created>
  <dcterms:modified xsi:type="dcterms:W3CDTF">2022-02-21T12:49:32Z</dcterms:modified>
</cp:coreProperties>
</file>